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shir 2\Desktop\ավագանի\2025 նորընտիրշ\14.10.2025\"/>
    </mc:Choice>
  </mc:AlternateContent>
  <bookViews>
    <workbookView xWindow="0" yWindow="0" windowWidth="28800" windowHeight="12315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2" i="2" l="1"/>
  <c r="G42" i="2"/>
  <c r="F41" i="2"/>
  <c r="H41" i="2" s="1"/>
  <c r="E41" i="2"/>
  <c r="D41" i="2"/>
  <c r="H40" i="2"/>
  <c r="G40" i="2"/>
  <c r="E40" i="2"/>
  <c r="E37" i="2" s="1"/>
  <c r="H39" i="2"/>
  <c r="G39" i="2"/>
  <c r="E39" i="2"/>
  <c r="H38" i="2"/>
  <c r="E38" i="2"/>
  <c r="G38" i="2" s="1"/>
  <c r="F37" i="2"/>
  <c r="H37" i="2" s="1"/>
  <c r="D37" i="2"/>
  <c r="H36" i="2"/>
  <c r="E36" i="2"/>
  <c r="G36" i="2" s="1"/>
  <c r="E35" i="2"/>
  <c r="H34" i="2"/>
  <c r="E34" i="2"/>
  <c r="G34" i="2" s="1"/>
  <c r="F33" i="2"/>
  <c r="H33" i="2" s="1"/>
  <c r="D33" i="2"/>
  <c r="H32" i="2"/>
  <c r="E32" i="2"/>
  <c r="G32" i="2" s="1"/>
  <c r="H31" i="2"/>
  <c r="E31" i="2"/>
  <c r="G31" i="2" s="1"/>
  <c r="H30" i="2"/>
  <c r="E30" i="2"/>
  <c r="G30" i="2" s="1"/>
  <c r="H29" i="2"/>
  <c r="E29" i="2"/>
  <c r="E28" i="2" s="1"/>
  <c r="F28" i="2"/>
  <c r="G28" i="2" s="1"/>
  <c r="D28" i="2"/>
  <c r="H27" i="2"/>
  <c r="G27" i="2"/>
  <c r="H26" i="2"/>
  <c r="E26" i="2"/>
  <c r="G26" i="2" s="1"/>
  <c r="H25" i="2"/>
  <c r="E25" i="2"/>
  <c r="E22" i="2" s="1"/>
  <c r="H24" i="2"/>
  <c r="G24" i="2"/>
  <c r="H23" i="2"/>
  <c r="G23" i="2"/>
  <c r="F22" i="2"/>
  <c r="H22" i="2" s="1"/>
  <c r="D22" i="2"/>
  <c r="H21" i="2"/>
  <c r="E21" i="2"/>
  <c r="E18" i="2" s="1"/>
  <c r="H20" i="2"/>
  <c r="G20" i="2"/>
  <c r="H19" i="2"/>
  <c r="E19" i="2"/>
  <c r="G19" i="2" s="1"/>
  <c r="F18" i="2"/>
  <c r="H18" i="2" s="1"/>
  <c r="D18" i="2"/>
  <c r="H17" i="2"/>
  <c r="E17" i="2"/>
  <c r="E13" i="2" s="1"/>
  <c r="H16" i="2"/>
  <c r="G16" i="2"/>
  <c r="E15" i="2"/>
  <c r="H14" i="2"/>
  <c r="E14" i="2"/>
  <c r="G14" i="2" s="1"/>
  <c r="F13" i="2"/>
  <c r="H13" i="2" s="1"/>
  <c r="D13" i="2"/>
  <c r="D6" i="2" s="1"/>
  <c r="E12" i="2"/>
  <c r="H11" i="2"/>
  <c r="E11" i="2"/>
  <c r="G11" i="2" s="1"/>
  <c r="H10" i="2"/>
  <c r="E10" i="2"/>
  <c r="G10" i="2" s="1"/>
  <c r="H9" i="2"/>
  <c r="G9" i="2"/>
  <c r="H8" i="2"/>
  <c r="E8" i="2"/>
  <c r="E7" i="2" s="1"/>
  <c r="H7" i="2"/>
  <c r="F7" i="2"/>
  <c r="D7" i="2"/>
  <c r="I57" i="1"/>
  <c r="H57" i="1"/>
  <c r="G57" i="1"/>
  <c r="H56" i="1"/>
  <c r="E56" i="1"/>
  <c r="G56" i="1" s="1"/>
  <c r="E55" i="1"/>
  <c r="G55" i="1" s="1"/>
  <c r="H54" i="1"/>
  <c r="E54" i="1"/>
  <c r="I54" i="1" s="1"/>
  <c r="F53" i="1"/>
  <c r="D53" i="1"/>
  <c r="E53" i="1" s="1"/>
  <c r="E52" i="1"/>
  <c r="I52" i="1" s="1"/>
  <c r="E51" i="1"/>
  <c r="H50" i="1"/>
  <c r="E50" i="1"/>
  <c r="G50" i="1" s="1"/>
  <c r="E49" i="1"/>
  <c r="E48" i="1"/>
  <c r="E47" i="1"/>
  <c r="I46" i="1"/>
  <c r="H46" i="1"/>
  <c r="E46" i="1"/>
  <c r="G46" i="1" s="1"/>
  <c r="F45" i="1"/>
  <c r="D45" i="1"/>
  <c r="E45" i="1" s="1"/>
  <c r="E44" i="1"/>
  <c r="G44" i="1" s="1"/>
  <c r="I43" i="1"/>
  <c r="H43" i="1"/>
  <c r="E43" i="1"/>
  <c r="G43" i="1" s="1"/>
  <c r="E42" i="1"/>
  <c r="H41" i="1"/>
  <c r="E41" i="1"/>
  <c r="I41" i="1" s="1"/>
  <c r="H40" i="1"/>
  <c r="E40" i="1"/>
  <c r="G40" i="1" s="1"/>
  <c r="I39" i="1"/>
  <c r="H39" i="1"/>
  <c r="E39" i="1"/>
  <c r="G39" i="1" s="1"/>
  <c r="H38" i="1"/>
  <c r="E38" i="1"/>
  <c r="I38" i="1" s="1"/>
  <c r="H37" i="1"/>
  <c r="E37" i="1"/>
  <c r="I37" i="1" s="1"/>
  <c r="I36" i="1"/>
  <c r="H36" i="1"/>
  <c r="E36" i="1"/>
  <c r="G36" i="1" s="1"/>
  <c r="H35" i="1"/>
  <c r="E35" i="1"/>
  <c r="G35" i="1" s="1"/>
  <c r="H34" i="1"/>
  <c r="E34" i="1"/>
  <c r="G34" i="1" s="1"/>
  <c r="F33" i="1"/>
  <c r="H33" i="1" s="1"/>
  <c r="D33" i="1"/>
  <c r="E33" i="1" s="1"/>
  <c r="I33" i="1" s="1"/>
  <c r="H32" i="1"/>
  <c r="E32" i="1"/>
  <c r="G32" i="1" s="1"/>
  <c r="I31" i="1"/>
  <c r="H31" i="1"/>
  <c r="G31" i="1"/>
  <c r="E31" i="1"/>
  <c r="H30" i="1"/>
  <c r="E30" i="1"/>
  <c r="I30" i="1" s="1"/>
  <c r="H29" i="1"/>
  <c r="E29" i="1"/>
  <c r="I29" i="1" s="1"/>
  <c r="H28" i="1"/>
  <c r="F28" i="1"/>
  <c r="D28" i="1"/>
  <c r="E28" i="1" s="1"/>
  <c r="E27" i="1"/>
  <c r="I27" i="1" s="1"/>
  <c r="H26" i="1"/>
  <c r="E26" i="1"/>
  <c r="I26" i="1" s="1"/>
  <c r="E25" i="1"/>
  <c r="I25" i="1" s="1"/>
  <c r="H24" i="1"/>
  <c r="E24" i="1"/>
  <c r="G24" i="1" s="1"/>
  <c r="H23" i="1"/>
  <c r="E23" i="1"/>
  <c r="I23" i="1" s="1"/>
  <c r="H22" i="1"/>
  <c r="E22" i="1"/>
  <c r="I22" i="1" s="1"/>
  <c r="I21" i="1"/>
  <c r="H21" i="1"/>
  <c r="E21" i="1"/>
  <c r="G21" i="1" s="1"/>
  <c r="H20" i="1"/>
  <c r="E20" i="1"/>
  <c r="I20" i="1" s="1"/>
  <c r="E19" i="1"/>
  <c r="I19" i="1" s="1"/>
  <c r="I18" i="1"/>
  <c r="H18" i="1"/>
  <c r="G18" i="1"/>
  <c r="E18" i="1"/>
  <c r="H17" i="1"/>
  <c r="E17" i="1"/>
  <c r="I17" i="1" s="1"/>
  <c r="H16" i="1"/>
  <c r="E16" i="1"/>
  <c r="I16" i="1" s="1"/>
  <c r="I15" i="1"/>
  <c r="H15" i="1"/>
  <c r="G15" i="1"/>
  <c r="E15" i="1"/>
  <c r="H14" i="1"/>
  <c r="E14" i="1"/>
  <c r="I14" i="1" s="1"/>
  <c r="H13" i="1"/>
  <c r="E13" i="1"/>
  <c r="G13" i="1" s="1"/>
  <c r="H12" i="1"/>
  <c r="F12" i="1"/>
  <c r="D12" i="1"/>
  <c r="E12" i="1" s="1"/>
  <c r="H11" i="1"/>
  <c r="E11" i="1"/>
  <c r="I11" i="1" s="1"/>
  <c r="H10" i="1"/>
  <c r="E10" i="1"/>
  <c r="I10" i="1" s="1"/>
  <c r="I9" i="1"/>
  <c r="H9" i="1"/>
  <c r="E9" i="1"/>
  <c r="G9" i="1" s="1"/>
  <c r="H8" i="1"/>
  <c r="E8" i="1"/>
  <c r="I8" i="1" s="1"/>
  <c r="F7" i="1"/>
  <c r="I7" i="1" s="1"/>
  <c r="E7" i="1"/>
  <c r="D7" i="1"/>
  <c r="F6" i="1"/>
  <c r="D6" i="1"/>
  <c r="D58" i="1" s="1"/>
  <c r="E58" i="1" s="1"/>
  <c r="E6" i="2" l="1"/>
  <c r="G7" i="2"/>
  <c r="G17" i="2"/>
  <c r="H28" i="2"/>
  <c r="G8" i="2"/>
  <c r="G25" i="2"/>
  <c r="E33" i="2"/>
  <c r="F6" i="2"/>
  <c r="G33" i="2"/>
  <c r="G37" i="2"/>
  <c r="G18" i="2"/>
  <c r="G21" i="2"/>
  <c r="G29" i="2"/>
  <c r="G13" i="2"/>
  <c r="G22" i="2"/>
  <c r="G41" i="2"/>
  <c r="G28" i="1"/>
  <c r="I28" i="1"/>
  <c r="I53" i="1"/>
  <c r="I12" i="1"/>
  <c r="G12" i="1"/>
  <c r="I45" i="1"/>
  <c r="G7" i="1"/>
  <c r="G10" i="1"/>
  <c r="H7" i="1"/>
  <c r="G26" i="1"/>
  <c r="G53" i="1"/>
  <c r="G16" i="1"/>
  <c r="G29" i="1"/>
  <c r="H53" i="1"/>
  <c r="G8" i="1"/>
  <c r="I32" i="1"/>
  <c r="G38" i="1"/>
  <c r="G41" i="1"/>
  <c r="G54" i="1"/>
  <c r="G14" i="1"/>
  <c r="G30" i="1"/>
  <c r="I35" i="1"/>
  <c r="H45" i="1"/>
  <c r="I50" i="1"/>
  <c r="F58" i="1"/>
  <c r="G19" i="1"/>
  <c r="I34" i="1"/>
  <c r="I40" i="1"/>
  <c r="E6" i="1"/>
  <c r="I6" i="1" s="1"/>
  <c r="I13" i="1"/>
  <c r="G20" i="1"/>
  <c r="G27" i="1"/>
  <c r="G45" i="1"/>
  <c r="G6" i="1"/>
  <c r="G37" i="1"/>
  <c r="G11" i="1"/>
  <c r="G23" i="1"/>
  <c r="G17" i="1"/>
  <c r="H6" i="1"/>
  <c r="G33" i="1"/>
  <c r="H6" i="2" l="1"/>
  <c r="G6" i="2"/>
  <c r="I58" i="1"/>
  <c r="H58" i="1"/>
  <c r="G58" i="1"/>
</calcChain>
</file>

<file path=xl/sharedStrings.xml><?xml version="1.0" encoding="utf-8"?>
<sst xmlns="http://schemas.openxmlformats.org/spreadsheetml/2006/main" count="107" uniqueCount="102">
  <si>
    <t>Տաշիր Համայնքի բյուջեի եկամուտների կատարման վերաբերյալ     հաշվետվություն</t>
  </si>
  <si>
    <t>առ  0 1 հոկտեմբերի 2025թ</t>
  </si>
  <si>
    <t>տող</t>
  </si>
  <si>
    <t>Եկամուտների  անվանումը</t>
  </si>
  <si>
    <t>Տարեկան պլան</t>
  </si>
  <si>
    <t xml:space="preserve">եռամսյակի    պլան </t>
  </si>
  <si>
    <t>փաստացի</t>
  </si>
  <si>
    <t>կատ % եռ</t>
  </si>
  <si>
    <t>կատ %տար</t>
  </si>
  <si>
    <t xml:space="preserve">կատ % եռ </t>
  </si>
  <si>
    <t>Ընդամենը եկամուտներ</t>
  </si>
  <si>
    <t xml:space="preserve">  որից            սեփական եկամուտներ </t>
  </si>
  <si>
    <t xml:space="preserve">Գույքահարկ  վարչ.տարածքներումմ գտնվող շենքերի և շին. համար </t>
  </si>
  <si>
    <t>Հողի հարկ</t>
  </si>
  <si>
    <t>անշարժ գույքի հարկ</t>
  </si>
  <si>
    <t>Գույքահարկ փոխադրամիջոցներից</t>
  </si>
  <si>
    <t>Ընդամենը տեղական տուրքեր</t>
  </si>
  <si>
    <t xml:space="preserve">         -Նոր կառուցվող օբյեկտների շին-թյուն</t>
  </si>
  <si>
    <t xml:space="preserve">շենքերի և շինությունների վերակառուցմանբարեկարգման աշխատանքներ կատարելու թույլտվության համար </t>
  </si>
  <si>
    <t xml:space="preserve">        -Օբյեկտները քանդելու աշխ-ներ</t>
  </si>
  <si>
    <t xml:space="preserve">          -Գազ և վառելիքաքսայուղային նյութեր</t>
  </si>
  <si>
    <t xml:space="preserve">        -թանկարժեք մետաղներից պատրաստված իրերի  վաճառքի ւյլտվության համար</t>
  </si>
  <si>
    <t xml:space="preserve">      -Ոգելից խմիչքների և ծխախոտի արտ. վաճառք</t>
  </si>
  <si>
    <t>հանրայինսննդի,վիճակախաղերի կազմակերպման օբյեկտներին, խաղատներին ժամը 24.00-ից հետո աշխատելու թույլտվության համար</t>
  </si>
  <si>
    <t xml:space="preserve">Համայնքի վարչ տարածքում համայնքային կանոններին համապատասխան առևտրի կազմ և իրացման24.00-ից հետո աշխատելու թույլտվության համար  </t>
  </si>
  <si>
    <t xml:space="preserve">վարչատարածքային միավորների խորհրդանիշերը  օգտագործելու թույլտվության համար  </t>
  </si>
  <si>
    <t xml:space="preserve"> Համայնքի վարչ տարածքումհանրային սննդի կազմակերպման և իրացման թույլտվության համար </t>
  </si>
  <si>
    <t>-Արտաքին գովազդ տեղադրելու</t>
  </si>
  <si>
    <t xml:space="preserve">Հ Հ վարչատարածքային միավորների խորհրդանիշերը  օգտագործելու թույլտվ. համար </t>
  </si>
  <si>
    <t>վարչական տարածքում տեխնիկական և հատուկ նշանակության իրավասություն իրականացնելու թույլտվության համար</t>
  </si>
  <si>
    <t xml:space="preserve">    ՀՀ օրենսդրությամբ սահմանված պետ տուրք</t>
  </si>
  <si>
    <t xml:space="preserve">ԱՅԼ ԵԿԱՄՈՒՏՆԵՐ  </t>
  </si>
  <si>
    <t xml:space="preserve">Գույքի վարձակալությունից եկամուտներ </t>
  </si>
  <si>
    <t>Համայնքային սեփականություն համարվող հողերի վարձակալության վարձավճարներ</t>
  </si>
  <si>
    <t>Տեղական ինքնակառավարման մարմինների գույքի վարձակալությունից</t>
  </si>
  <si>
    <t xml:space="preserve"> համայնքային հիմնարկների կողմից առանց տեղական տուրքի գանձման մատուցվող ծառ-րի դիմաց ստացվող  վճարներ</t>
  </si>
  <si>
    <t>Պետ. բյուջեից պատվիրակված լիազոր-ի համար հատկացումներ</t>
  </si>
  <si>
    <t>Տեղական վճարներ /</t>
  </si>
  <si>
    <t>մրցույթների և աճուրդների մասնակցության համար</t>
  </si>
  <si>
    <t>աղբահանության վճար վճարողներ</t>
  </si>
  <si>
    <t>խոշոր եզրաչափի աղբի հավաքման  և փոխադրման թույլտվության համար</t>
  </si>
  <si>
    <t>Ջրմուղ-կոյուղու համար</t>
  </si>
  <si>
    <t xml:space="preserve">մանկապարտեզի ծառայությունից </t>
  </si>
  <si>
    <t>արտադպրոցական դաստիարակության</t>
  </si>
  <si>
    <t>արխիվից փաստաթղթերի պատճեններ տրամադրելու համար</t>
  </si>
  <si>
    <t>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</si>
  <si>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</si>
  <si>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Վարչական իրավախախտումների պատժամիջոցներից</t>
  </si>
  <si>
    <t>Ֆիզ. անձ. և կազմ. նվիրաբեր-ից համայնքին,համայնքի բյուջե ստաց. մուտք` տրամ. ներք. աղբյուր-ից</t>
  </si>
  <si>
    <t>Պաշտոնական տրանսֆերտներ` հատկացումներ</t>
  </si>
  <si>
    <t xml:space="preserve"> Պետական բյուջեից դոտացիա</t>
  </si>
  <si>
    <t>եկամուտների կորուստների պետության կողմից փոխհատուցվող գումարներ</t>
  </si>
  <si>
    <t>Այ դոտացիա</t>
  </si>
  <si>
    <t xml:space="preserve">Նպատակային  սուբվենցիա </t>
  </si>
  <si>
    <t>Պետական բյուջեից կապիտալ սուբվենցիա</t>
  </si>
  <si>
    <t>այլ դոտացիա</t>
  </si>
  <si>
    <t>դրամաշնորհներ ստացված միջազգային  կազմ</t>
  </si>
  <si>
    <t xml:space="preserve">Կապիտալ ոչ պաշտոնական դրամաշնորհներ </t>
  </si>
  <si>
    <t>Նվիրատվություն</t>
  </si>
  <si>
    <t>Վարչական բյուջեի պահուստային ֆոնդից ֆոնդային բյուջե կատարվող հատկացումներ</t>
  </si>
  <si>
    <t xml:space="preserve"> այլ եկամուտներ</t>
  </si>
  <si>
    <t>տարեսկզբի ազատ մնացորդ</t>
  </si>
  <si>
    <t>ԸՆԴԱՄԵՆԸ</t>
  </si>
  <si>
    <t xml:space="preserve"> Տաշիր  Համայնքի բյուջեի ծախսերի կատարման վերաբերյալ     հաշվետվություն</t>
  </si>
  <si>
    <t>առ 01 հոկտեմբերի 2025թ</t>
  </si>
  <si>
    <t>Ծախսերի  անվանումը</t>
  </si>
  <si>
    <t xml:space="preserve">ԸՆԴԱՄԵՆԸ ԾԱԽՍԵՐ </t>
  </si>
  <si>
    <t xml:space="preserve">ԸՆԴՀԱՆՈՒՐ ԲՆՈՒՅԹԻ ՀԱՆՐԱՅԻՆ ԾԱՌԱՅՈՒԹՅՈՒՆՆԵՐ </t>
  </si>
  <si>
    <t xml:space="preserve">Օրենսդիր և գործադիր մարմիններ,պետական կառավարում </t>
  </si>
  <si>
    <t xml:space="preserve">Ընդհանուր բնույթի այլ ծառայություններ </t>
  </si>
  <si>
    <t xml:space="preserve">Ընդհանուր բնույթի հանրային ծառայություններ գծով հետազոտական և նախագծային աշխատանքներ  </t>
  </si>
  <si>
    <t xml:space="preserve">Ընդհանուր բնույթի հանրային ծառայություններ (այլ դասերին չպատկանող) </t>
  </si>
  <si>
    <t xml:space="preserve">ՊԱՇՏՊԱՆՈՒԹՅՈՒՆ </t>
  </si>
  <si>
    <t xml:space="preserve">ՏՆՏԵՍԱԿԱՆ ՀԱՐԱԲԵՐՈՒԹՅՈՒՆՆԵՐ </t>
  </si>
  <si>
    <t>գյուղատնտեսություն</t>
  </si>
  <si>
    <t xml:space="preserve">Նավթամթերք և բնական գազ </t>
  </si>
  <si>
    <t xml:space="preserve">ճանապարհային տրանսպորտ </t>
  </si>
  <si>
    <t>Տնտեսական հարաբերություններ</t>
  </si>
  <si>
    <t xml:space="preserve">ՇՐՋԱԿԱ  ՄԻՋԱՎԱՅՐԻ ՊԱՇՏՊԱՆՈՒԹՅՈՒՆ </t>
  </si>
  <si>
    <t>Աղբահանում</t>
  </si>
  <si>
    <t xml:space="preserve">Կեղտաջրերի հեռացում </t>
  </si>
  <si>
    <t>Շրջակա միջավայրի պաշտպանություն (այլ դասերին չպատկանող)</t>
  </si>
  <si>
    <t xml:space="preserve">ԲՆԱԿԱՐԱՆԱՅԻՆ ՇԻՆԱՐԱՐՈՒԹՅՈՒՆ ԵՎ ԿՈՄՈՒՆԱԼ ԾԱՌԱՅՈՒԹՅՈՒՆ </t>
  </si>
  <si>
    <t>Բնակարանային շինարարություն</t>
  </si>
  <si>
    <t>Ջրամատակարարում</t>
  </si>
  <si>
    <t>Փողոցների լուսավորում</t>
  </si>
  <si>
    <t>Բնակարանային շինարարության և կոմունալ ծառայություններ (այլ դասերին չպատկանող)</t>
  </si>
  <si>
    <t xml:space="preserve">ՀԱՆԳԻՍՏ, ՄՇԱԿՈՒՅԹ ԵՎ ԿՐՈՆ </t>
  </si>
  <si>
    <t>Հանգստի և սպորտի ծառայություններ</t>
  </si>
  <si>
    <t>Գրադարաններ</t>
  </si>
  <si>
    <t>Մշակույթի տներ, ակումբներ, կենտրոններ</t>
  </si>
  <si>
    <t>Այլ մշակութային կազմակերպություններ</t>
  </si>
  <si>
    <t xml:space="preserve">ԿՐԹՈՒԹՅՈՒՆ </t>
  </si>
  <si>
    <t xml:space="preserve">Նախադպրոցական կրթություն </t>
  </si>
  <si>
    <t>Հիմն. ընդհ ,միջին և բարձ. կրթություն</t>
  </si>
  <si>
    <t>Արտադպրոցական դաստիարակություն</t>
  </si>
  <si>
    <t xml:space="preserve">ՍՈՑԻԱԼԱԿԱՆ ՊԱՇՏՊԱՆՈՒԹՅՈՒՆ </t>
  </si>
  <si>
    <t xml:space="preserve">Հարազատին կորցրած անձինք </t>
  </si>
  <si>
    <t>Ընտանիքի անդամներ և զավակներ</t>
  </si>
  <si>
    <t xml:space="preserve">Սոցիալական հատուկ արտոնություններ (այլ դասերին չպատկանող) </t>
  </si>
  <si>
    <t>ՀԻՄՆԱԿԱՆ ԲԱԺԻՆՆԵՐԻՆ ՉԴԱՍՎՈՂ ՊԱՀՈՒՍՏԱՅԻՆ ՖՈՆԴԵՐ</t>
  </si>
  <si>
    <t>ՀՀ համայնքների պահուստային ֆոնդ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</si>
</sst>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 Unicode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Arial LatArm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Arial LatArm"/>
      <family val="2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Arial LatArm"/>
      <family val="2"/>
      <charset val="204"/>
    </font>
    <font>
      <sz val="11"/>
      <color theme="1"/>
      <name val="Arial LatArm"/>
      <family val="2"/>
      <charset val="204"/>
    </font>
    <font>
      <sz val="10"/>
      <name val="Arial LatArm"/>
      <family val="2"/>
    </font>
    <font>
      <sz val="10"/>
      <name val="Arial LatArm"/>
      <family val="2"/>
      <charset val="204"/>
    </font>
    <font>
      <sz val="9"/>
      <name val="Arial LatArm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4" applyNumberFormat="0" applyFill="0" applyProtection="0">
      <alignment horizontal="left" vertical="center" wrapText="1"/>
    </xf>
  </cellStyleXfs>
  <cellXfs count="106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 wrapText="1"/>
    </xf>
    <xf numFmtId="0" fontId="4" fillId="2" borderId="1" xfId="0" applyFont="1" applyFill="1" applyBorder="1"/>
    <xf numFmtId="0" fontId="8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0" xfId="0" applyNumberFormat="1" applyFont="1" applyFill="1" applyAlignment="1">
      <alignment wrapText="1"/>
    </xf>
    <xf numFmtId="0" fontId="9" fillId="0" borderId="1" xfId="0" applyFont="1" applyBorder="1"/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2" fillId="2" borderId="4" xfId="1" applyFont="1" applyFill="1">
      <alignment horizontal="left" vertical="center" wrapText="1"/>
    </xf>
    <xf numFmtId="0" fontId="7" fillId="0" borderId="1" xfId="0" applyFont="1" applyBorder="1"/>
    <xf numFmtId="164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164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justify" vertical="center" wrapText="1"/>
    </xf>
    <xf numFmtId="164" fontId="9" fillId="0" borderId="3" xfId="0" applyNumberFormat="1" applyFont="1" applyBorder="1" applyAlignment="1">
      <alignment horizontal="center" vertical="center"/>
    </xf>
    <xf numFmtId="0" fontId="5" fillId="0" borderId="1" xfId="0" applyFont="1" applyBorder="1"/>
    <xf numFmtId="49" fontId="4" fillId="2" borderId="3" xfId="0" applyNumberFormat="1" applyFont="1" applyFill="1" applyBorder="1" applyAlignment="1">
      <alignment wrapText="1"/>
    </xf>
    <xf numFmtId="0" fontId="4" fillId="2" borderId="3" xfId="0" applyFont="1" applyFill="1" applyBorder="1"/>
    <xf numFmtId="0" fontId="4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justify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1" fillId="0" borderId="9" xfId="0" applyFont="1" applyBorder="1"/>
    <xf numFmtId="0" fontId="4" fillId="2" borderId="0" xfId="0" applyFont="1" applyFill="1"/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/>
    <xf numFmtId="164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1" fillId="0" borderId="0" xfId="0" applyNumberFormat="1" applyFont="1"/>
    <xf numFmtId="0" fontId="1" fillId="2" borderId="1" xfId="0" applyFont="1" applyFill="1" applyBorder="1"/>
    <xf numFmtId="0" fontId="12" fillId="0" borderId="4" xfId="1" applyFont="1" applyFill="1">
      <alignment horizontal="left" vertical="center" wrapText="1"/>
    </xf>
    <xf numFmtId="164" fontId="4" fillId="0" borderId="8" xfId="0" applyNumberFormat="1" applyFont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 wrapText="1"/>
    </xf>
    <xf numFmtId="0" fontId="12" fillId="2" borderId="1" xfId="1" applyFont="1" applyFill="1" applyBorder="1">
      <alignment horizontal="left" vertical="center" wrapText="1"/>
    </xf>
    <xf numFmtId="0" fontId="12" fillId="0" borderId="12" xfId="1" applyFont="1" applyFill="1" applyBorder="1">
      <alignment horizontal="left" vertical="center" wrapText="1"/>
    </xf>
    <xf numFmtId="0" fontId="10" fillId="2" borderId="1" xfId="0" applyFont="1" applyFill="1" applyBorder="1"/>
    <xf numFmtId="0" fontId="1" fillId="2" borderId="2" xfId="0" applyFont="1" applyFill="1" applyBorder="1"/>
    <xf numFmtId="0" fontId="12" fillId="0" borderId="14" xfId="1" applyFont="1" applyFill="1" applyBorder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4" fillId="4" borderId="2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9" fontId="9" fillId="6" borderId="2" xfId="0" applyNumberFormat="1" applyFont="1" applyFill="1" applyBorder="1" applyAlignment="1">
      <alignment horizontal="center" vertical="center" wrapText="1"/>
    </xf>
    <xf numFmtId="49" fontId="9" fillId="6" borderId="3" xfId="0" applyNumberFormat="1" applyFont="1" applyFill="1" applyBorder="1" applyAlignment="1">
      <alignment horizontal="center" vertical="center" wrapText="1"/>
    </xf>
    <xf numFmtId="0" fontId="13" fillId="6" borderId="8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5" xfId="1" applyFont="1" applyFill="1" applyBorder="1" applyAlignment="1">
      <alignment horizontal="center" vertical="center" wrapText="1"/>
    </xf>
    <xf numFmtId="0" fontId="13" fillId="6" borderId="6" xfId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/>
    </xf>
    <xf numFmtId="49" fontId="10" fillId="2" borderId="3" xfId="0" applyNumberFormat="1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 wrapText="1"/>
    </xf>
    <xf numFmtId="0" fontId="9" fillId="6" borderId="6" xfId="0" applyFont="1" applyFill="1" applyBorder="1" applyAlignment="1">
      <alignment horizontal="center" wrapText="1"/>
    </xf>
    <xf numFmtId="0" fontId="9" fillId="6" borderId="2" xfId="0" applyFont="1" applyFill="1" applyBorder="1" applyAlignment="1">
      <alignment horizontal="center" wrapText="1"/>
    </xf>
    <xf numFmtId="0" fontId="9" fillId="6" borderId="3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49" fontId="7" fillId="6" borderId="10" xfId="0" applyNumberFormat="1" applyFont="1" applyFill="1" applyBorder="1" applyAlignment="1">
      <alignment horizontal="center" vertical="center" wrapText="1"/>
    </xf>
    <xf numFmtId="49" fontId="7" fillId="6" borderId="11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13" fillId="6" borderId="10" xfId="1" applyFont="1" applyFill="1" applyBorder="1" applyAlignment="1">
      <alignment horizontal="center" vertical="center" wrapText="1"/>
    </xf>
    <xf numFmtId="0" fontId="13" fillId="6" borderId="11" xfId="1" applyFont="1" applyFill="1" applyBorder="1" applyAlignment="1">
      <alignment horizontal="center" vertical="center" wrapText="1"/>
    </xf>
  </cellXfs>
  <cellStyles count="2">
    <cellStyle name="left_arm10_BordWW_900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2"/>
  <sheetViews>
    <sheetView tabSelected="1" topLeftCell="A2" workbookViewId="0">
      <selection activeCell="N55" sqref="N55"/>
    </sheetView>
  </sheetViews>
  <sheetFormatPr defaultRowHeight="15"/>
  <cols>
    <col min="1" max="1" width="0.140625" style="1" customWidth="1"/>
    <col min="2" max="2" width="6.5703125" style="1" customWidth="1"/>
    <col min="3" max="3" width="43.85546875" style="2" customWidth="1"/>
    <col min="4" max="4" width="11.28515625" style="1" customWidth="1"/>
    <col min="5" max="5" width="11" style="2" customWidth="1"/>
    <col min="6" max="6" width="9.42578125" style="2" customWidth="1"/>
    <col min="7" max="7" width="8.28515625" style="1" hidden="1" customWidth="1"/>
    <col min="8" max="8" width="8.140625" style="1" customWidth="1"/>
    <col min="9" max="9" width="8" style="1" customWidth="1"/>
    <col min="10" max="16384" width="9.140625" style="1"/>
  </cols>
  <sheetData>
    <row r="1" spans="2:14" hidden="1">
      <c r="C1" s="73" t="s">
        <v>0</v>
      </c>
      <c r="D1" s="73"/>
      <c r="E1" s="73"/>
      <c r="F1" s="73"/>
      <c r="G1" s="73"/>
      <c r="H1" s="73"/>
    </row>
    <row r="2" spans="2:14">
      <c r="C2" s="73"/>
      <c r="D2" s="73"/>
      <c r="E2" s="73"/>
      <c r="F2" s="73"/>
      <c r="G2" s="73"/>
      <c r="H2" s="73"/>
    </row>
    <row r="3" spans="2:14" ht="17.25" customHeight="1">
      <c r="C3" s="73" t="s">
        <v>1</v>
      </c>
      <c r="D3" s="73"/>
      <c r="E3" s="73"/>
      <c r="F3" s="73"/>
      <c r="G3" s="73"/>
      <c r="H3" s="73"/>
    </row>
    <row r="4" spans="2:14" ht="5.25" hidden="1" customHeight="1"/>
    <row r="5" spans="2:14" ht="25.5" customHeight="1">
      <c r="B5" s="3" t="s">
        <v>2</v>
      </c>
      <c r="C5" s="4" t="s">
        <v>3</v>
      </c>
      <c r="D5" s="5" t="s">
        <v>4</v>
      </c>
      <c r="E5" s="6" t="s">
        <v>5</v>
      </c>
      <c r="F5" s="7" t="s">
        <v>6</v>
      </c>
      <c r="G5" s="5" t="s">
        <v>7</v>
      </c>
      <c r="H5" s="5" t="s">
        <v>8</v>
      </c>
      <c r="I5" s="5" t="s">
        <v>9</v>
      </c>
    </row>
    <row r="6" spans="2:14" ht="19.5" customHeight="1">
      <c r="B6" s="84" t="s">
        <v>10</v>
      </c>
      <c r="C6" s="85"/>
      <c r="D6" s="8">
        <f>D8+D9+D10+D11+D13+D14+D15+D16+D17+D18+D19+D20+D22+D23+D24+D25+D26+D29+D30+D32+D34+D35+D37+D38+D39+D41+D42+D43+D44+D46+D47+D48+D49+D50+D51+D52+D54+D55+D56+D36+D40</f>
        <v>3995931.4</v>
      </c>
      <c r="E6" s="9">
        <f>D6/4*3</f>
        <v>2996948.55</v>
      </c>
      <c r="F6" s="10">
        <f>F8+F9+F10+F11+F13+F15+F16+F17+F18+F20+F14+F22+F23+F24+F26+F28+F31+F32++F34+F35+F37+F38+F39+F41+F42+F43+F44+F46+F48+F49+F50+F52+F54+F56</f>
        <v>1441915</v>
      </c>
      <c r="G6" s="8">
        <f>F6/E6*100</f>
        <v>48.112771238598675</v>
      </c>
      <c r="H6" s="8">
        <f>F6/D6*100</f>
        <v>36.084578428949001</v>
      </c>
      <c r="I6" s="11">
        <f t="shared" ref="I6:I22" si="0">F6/E6*100</f>
        <v>48.112771238598675</v>
      </c>
    </row>
    <row r="7" spans="2:14" ht="18" customHeight="1">
      <c r="B7" s="78" t="s">
        <v>11</v>
      </c>
      <c r="C7" s="79"/>
      <c r="D7" s="8">
        <f>D8+D9+D10+D11+D13+D14+D15+D16+D17+D18+D19+D20+D22+D23+D24+D25+D26+D29+D30+D34+D35+D36+D37+D38+D39+D40+D41+D43+D56</f>
        <v>361061.2</v>
      </c>
      <c r="E7" s="9">
        <f t="shared" ref="E7:E56" si="1">D7/4*3</f>
        <v>270795.90000000002</v>
      </c>
      <c r="F7" s="10">
        <f>F8+F9+F10+F11+F13+F14+F15+F16+F17+F18+F19+F20+F23+F24+F26+F29+F30+F34+F35+F37+F38+F39+F41+F56+F43+F22</f>
        <v>245563.30000000002</v>
      </c>
      <c r="G7" s="8">
        <f t="shared" ref="G7:G58" si="2">F7/E7*100</f>
        <v>90.682059809620455</v>
      </c>
      <c r="H7" s="8">
        <f t="shared" ref="H7:H58" si="3">F7/D7*100</f>
        <v>68.011544857215341</v>
      </c>
      <c r="I7" s="11">
        <f t="shared" si="0"/>
        <v>90.682059809620455</v>
      </c>
      <c r="J7" s="73"/>
      <c r="K7" s="73"/>
      <c r="L7" s="73"/>
      <c r="M7" s="73"/>
      <c r="N7" s="73"/>
    </row>
    <row r="8" spans="2:14" ht="30.75" customHeight="1">
      <c r="B8" s="12">
        <v>1111</v>
      </c>
      <c r="C8" s="13" t="s">
        <v>12</v>
      </c>
      <c r="D8" s="8">
        <v>2481.4</v>
      </c>
      <c r="E8" s="9">
        <f t="shared" si="1"/>
        <v>1861.0500000000002</v>
      </c>
      <c r="F8" s="10">
        <v>1272</v>
      </c>
      <c r="G8" s="8">
        <f t="shared" si="2"/>
        <v>68.348512936245669</v>
      </c>
      <c r="H8" s="8">
        <f t="shared" si="3"/>
        <v>51.261384702184252</v>
      </c>
      <c r="I8" s="11">
        <f t="shared" si="0"/>
        <v>68.348512936245669</v>
      </c>
      <c r="K8" s="73"/>
      <c r="L8" s="73"/>
      <c r="M8" s="73"/>
    </row>
    <row r="9" spans="2:14" ht="15.75" customHeight="1">
      <c r="B9" s="12">
        <v>1112</v>
      </c>
      <c r="C9" s="14" t="s">
        <v>13</v>
      </c>
      <c r="D9" s="8">
        <v>13000</v>
      </c>
      <c r="E9" s="9">
        <f t="shared" si="1"/>
        <v>9750</v>
      </c>
      <c r="F9" s="10">
        <v>19893.8</v>
      </c>
      <c r="G9" s="8">
        <f t="shared" si="2"/>
        <v>204.03897435897434</v>
      </c>
      <c r="H9" s="8">
        <f t="shared" si="3"/>
        <v>153.02923076923076</v>
      </c>
      <c r="I9" s="11">
        <f t="shared" si="0"/>
        <v>204.03897435897434</v>
      </c>
    </row>
    <row r="10" spans="2:14">
      <c r="B10" s="15">
        <v>1113</v>
      </c>
      <c r="C10" s="14" t="s">
        <v>14</v>
      </c>
      <c r="D10" s="16">
        <v>55697.8</v>
      </c>
      <c r="E10" s="9">
        <f t="shared" si="1"/>
        <v>41773.350000000006</v>
      </c>
      <c r="F10" s="17">
        <v>38791.199999999997</v>
      </c>
      <c r="G10" s="8">
        <f t="shared" si="2"/>
        <v>92.861118392467901</v>
      </c>
      <c r="H10" s="8">
        <f t="shared" si="3"/>
        <v>69.645838794350936</v>
      </c>
      <c r="I10" s="11">
        <f t="shared" si="0"/>
        <v>92.861118392467901</v>
      </c>
    </row>
    <row r="11" spans="2:14">
      <c r="B11" s="15">
        <v>1121</v>
      </c>
      <c r="C11" s="14" t="s">
        <v>15</v>
      </c>
      <c r="D11" s="16">
        <v>129328</v>
      </c>
      <c r="E11" s="9">
        <f t="shared" si="1"/>
        <v>96996</v>
      </c>
      <c r="F11" s="17">
        <v>80689.600000000006</v>
      </c>
      <c r="G11" s="8">
        <f t="shared" si="2"/>
        <v>83.188585096292627</v>
      </c>
      <c r="H11" s="8">
        <f t="shared" si="3"/>
        <v>62.391438822219477</v>
      </c>
      <c r="I11" s="11">
        <f t="shared" si="0"/>
        <v>83.188585096292627</v>
      </c>
    </row>
    <row r="12" spans="2:14">
      <c r="B12" s="78" t="s">
        <v>16</v>
      </c>
      <c r="C12" s="79"/>
      <c r="D12" s="16">
        <f>D13+D14+D15+D16+D17+D18+D19+D23+D25+D20+D21+D22+D24</f>
        <v>7554</v>
      </c>
      <c r="E12" s="9">
        <f t="shared" si="1"/>
        <v>5665.5</v>
      </c>
      <c r="F12" s="17">
        <f>F13+F14+F15+F16+F17+F18+F19+F22+F23+F25+F24+F20</f>
        <v>17767.2</v>
      </c>
      <c r="G12" s="8">
        <f t="shared" si="2"/>
        <v>313.60338893301565</v>
      </c>
      <c r="H12" s="8">
        <f t="shared" si="3"/>
        <v>235.20254169976172</v>
      </c>
      <c r="I12" s="11">
        <f t="shared" si="0"/>
        <v>313.60338893301565</v>
      </c>
    </row>
    <row r="13" spans="2:14" ht="15.75" customHeight="1">
      <c r="B13" s="18">
        <v>11301</v>
      </c>
      <c r="C13" s="14" t="s">
        <v>17</v>
      </c>
      <c r="D13" s="16">
        <v>350</v>
      </c>
      <c r="E13" s="9">
        <f t="shared" si="1"/>
        <v>262.5</v>
      </c>
      <c r="F13" s="17">
        <v>11370</v>
      </c>
      <c r="G13" s="8">
        <f t="shared" si="2"/>
        <v>4331.4285714285716</v>
      </c>
      <c r="H13" s="8">
        <f t="shared" si="3"/>
        <v>3248.5714285714289</v>
      </c>
      <c r="I13" s="11">
        <f t="shared" si="0"/>
        <v>4331.4285714285716</v>
      </c>
    </row>
    <row r="14" spans="2:14" ht="39" customHeight="1">
      <c r="B14" s="19">
        <v>11302</v>
      </c>
      <c r="C14" s="20" t="s">
        <v>18</v>
      </c>
      <c r="D14" s="16">
        <v>60</v>
      </c>
      <c r="E14" s="9">
        <f t="shared" si="1"/>
        <v>45</v>
      </c>
      <c r="F14" s="17">
        <v>75</v>
      </c>
      <c r="G14" s="8">
        <f t="shared" si="2"/>
        <v>166.66666666666669</v>
      </c>
      <c r="H14" s="8">
        <f t="shared" si="3"/>
        <v>125</v>
      </c>
      <c r="I14" s="11">
        <f t="shared" si="0"/>
        <v>166.66666666666669</v>
      </c>
    </row>
    <row r="15" spans="2:14">
      <c r="B15" s="18">
        <v>11303</v>
      </c>
      <c r="C15" s="14" t="s">
        <v>19</v>
      </c>
      <c r="D15" s="16">
        <v>80</v>
      </c>
      <c r="E15" s="9">
        <f t="shared" si="1"/>
        <v>60</v>
      </c>
      <c r="F15" s="17">
        <v>50</v>
      </c>
      <c r="G15" s="8">
        <f t="shared" si="2"/>
        <v>83.333333333333343</v>
      </c>
      <c r="H15" s="8">
        <f t="shared" si="3"/>
        <v>62.5</v>
      </c>
      <c r="I15" s="11">
        <f t="shared" si="0"/>
        <v>83.333333333333343</v>
      </c>
    </row>
    <row r="16" spans="2:14" ht="22.5" customHeight="1">
      <c r="B16" s="18">
        <v>11304</v>
      </c>
      <c r="C16" s="21" t="s">
        <v>20</v>
      </c>
      <c r="D16" s="16">
        <v>1800</v>
      </c>
      <c r="E16" s="9">
        <f t="shared" si="1"/>
        <v>1350</v>
      </c>
      <c r="F16" s="17">
        <v>2000</v>
      </c>
      <c r="G16" s="8">
        <f t="shared" si="2"/>
        <v>148.14814814814815</v>
      </c>
      <c r="H16" s="8">
        <f t="shared" si="3"/>
        <v>111.11111111111111</v>
      </c>
      <c r="I16" s="11">
        <f t="shared" si="0"/>
        <v>148.14814814814815</v>
      </c>
    </row>
    <row r="17" spans="2:9" ht="27" customHeight="1">
      <c r="B17" s="18">
        <v>11306</v>
      </c>
      <c r="C17" s="22" t="s">
        <v>21</v>
      </c>
      <c r="D17" s="16">
        <v>100</v>
      </c>
      <c r="E17" s="9">
        <f t="shared" si="1"/>
        <v>75</v>
      </c>
      <c r="F17" s="17">
        <v>50</v>
      </c>
      <c r="G17" s="8">
        <f t="shared" si="2"/>
        <v>66.666666666666657</v>
      </c>
      <c r="H17" s="8">
        <f t="shared" si="3"/>
        <v>50</v>
      </c>
      <c r="I17" s="11">
        <f t="shared" si="0"/>
        <v>66.666666666666657</v>
      </c>
    </row>
    <row r="18" spans="2:9" ht="28.5" customHeight="1">
      <c r="B18" s="18">
        <v>11307</v>
      </c>
      <c r="C18" s="20" t="s">
        <v>22</v>
      </c>
      <c r="D18" s="16">
        <v>4300</v>
      </c>
      <c r="E18" s="9">
        <f t="shared" si="1"/>
        <v>3225</v>
      </c>
      <c r="F18" s="17">
        <v>3564.5</v>
      </c>
      <c r="G18" s="8">
        <f t="shared" si="2"/>
        <v>110.52713178294573</v>
      </c>
      <c r="H18" s="8">
        <f t="shared" si="3"/>
        <v>82.895348837209298</v>
      </c>
      <c r="I18" s="11">
        <f t="shared" si="0"/>
        <v>110.52713178294573</v>
      </c>
    </row>
    <row r="19" spans="2:9" s="24" customFormat="1" ht="58.5" hidden="1" customHeight="1">
      <c r="B19" s="23"/>
      <c r="C19" s="20" t="s">
        <v>23</v>
      </c>
      <c r="D19" s="16">
        <v>0</v>
      </c>
      <c r="E19" s="9">
        <f t="shared" si="1"/>
        <v>0</v>
      </c>
      <c r="F19" s="17"/>
      <c r="G19" s="8" t="e">
        <f t="shared" si="2"/>
        <v>#DIV/0!</v>
      </c>
      <c r="H19" s="8"/>
      <c r="I19" s="11" t="e">
        <f t="shared" si="0"/>
        <v>#DIV/0!</v>
      </c>
    </row>
    <row r="20" spans="2:9" s="24" customFormat="1" ht="51.75" customHeight="1">
      <c r="B20" s="25">
        <v>11309</v>
      </c>
      <c r="C20" s="20" t="s">
        <v>24</v>
      </c>
      <c r="D20" s="16">
        <v>150</v>
      </c>
      <c r="E20" s="9">
        <f t="shared" si="1"/>
        <v>112.5</v>
      </c>
      <c r="F20" s="17">
        <v>175</v>
      </c>
      <c r="G20" s="8">
        <f t="shared" si="2"/>
        <v>155.55555555555557</v>
      </c>
      <c r="H20" s="8">
        <f t="shared" si="3"/>
        <v>116.66666666666667</v>
      </c>
      <c r="I20" s="11">
        <f t="shared" si="0"/>
        <v>155.55555555555557</v>
      </c>
    </row>
    <row r="21" spans="2:9" s="24" customFormat="1" ht="42.75" hidden="1" customHeight="1">
      <c r="B21" s="23"/>
      <c r="C21" s="20" t="s">
        <v>25</v>
      </c>
      <c r="D21" s="16">
        <v>0</v>
      </c>
      <c r="E21" s="9">
        <f t="shared" si="1"/>
        <v>0</v>
      </c>
      <c r="F21" s="17"/>
      <c r="G21" s="8" t="e">
        <f t="shared" si="2"/>
        <v>#DIV/0!</v>
      </c>
      <c r="H21" s="8" t="e">
        <f t="shared" si="3"/>
        <v>#DIV/0!</v>
      </c>
      <c r="I21" s="11" t="e">
        <f t="shared" si="0"/>
        <v>#DIV/0!</v>
      </c>
    </row>
    <row r="22" spans="2:9" s="24" customFormat="1" ht="42.75" customHeight="1">
      <c r="B22" s="26">
        <v>11310</v>
      </c>
      <c r="C22" s="20" t="s">
        <v>26</v>
      </c>
      <c r="D22" s="16">
        <v>250</v>
      </c>
      <c r="E22" s="9">
        <f t="shared" si="1"/>
        <v>187.5</v>
      </c>
      <c r="F22" s="17">
        <v>240</v>
      </c>
      <c r="G22" s="8"/>
      <c r="H22" s="8">
        <f t="shared" si="3"/>
        <v>96</v>
      </c>
      <c r="I22" s="11">
        <f t="shared" si="0"/>
        <v>128</v>
      </c>
    </row>
    <row r="23" spans="2:9" ht="17.25" customHeight="1">
      <c r="B23" s="18">
        <v>11312</v>
      </c>
      <c r="C23" s="14" t="s">
        <v>27</v>
      </c>
      <c r="D23" s="16">
        <v>64</v>
      </c>
      <c r="E23" s="9">
        <f t="shared" si="1"/>
        <v>48</v>
      </c>
      <c r="F23" s="17">
        <v>42.7</v>
      </c>
      <c r="G23" s="8">
        <f t="shared" si="2"/>
        <v>88.958333333333343</v>
      </c>
      <c r="H23" s="8">
        <f t="shared" si="3"/>
        <v>66.71875</v>
      </c>
      <c r="I23" s="11">
        <f>F23/E23*100</f>
        <v>88.958333333333343</v>
      </c>
    </row>
    <row r="24" spans="2:9" ht="30" customHeight="1">
      <c r="B24" s="18">
        <v>11313</v>
      </c>
      <c r="C24" s="27" t="s">
        <v>28</v>
      </c>
      <c r="D24" s="16">
        <v>300</v>
      </c>
      <c r="E24" s="9">
        <f t="shared" si="1"/>
        <v>225</v>
      </c>
      <c r="F24" s="17">
        <v>200</v>
      </c>
      <c r="G24" s="8">
        <f t="shared" si="2"/>
        <v>88.888888888888886</v>
      </c>
      <c r="H24" s="8">
        <f t="shared" si="3"/>
        <v>66.666666666666657</v>
      </c>
      <c r="I24" s="11">
        <v>0</v>
      </c>
    </row>
    <row r="25" spans="2:9" s="24" customFormat="1" ht="38.25">
      <c r="B25" s="28">
        <v>11317</v>
      </c>
      <c r="C25" s="20" t="s">
        <v>29</v>
      </c>
      <c r="D25" s="29">
        <v>100</v>
      </c>
      <c r="E25" s="9">
        <f t="shared" si="1"/>
        <v>75</v>
      </c>
      <c r="F25" s="17">
        <v>0</v>
      </c>
      <c r="G25" s="8"/>
      <c r="H25" s="8">
        <v>0</v>
      </c>
      <c r="I25" s="11">
        <f t="shared" ref="I25:I41" si="4">F25/E25*100</f>
        <v>0</v>
      </c>
    </row>
    <row r="26" spans="2:9">
      <c r="B26" s="80" t="s">
        <v>30</v>
      </c>
      <c r="C26" s="81"/>
      <c r="D26" s="29">
        <v>8000</v>
      </c>
      <c r="E26" s="9">
        <f t="shared" si="1"/>
        <v>6000</v>
      </c>
      <c r="F26" s="17">
        <v>6304.7</v>
      </c>
      <c r="G26" s="8">
        <f t="shared" si="2"/>
        <v>105.07833333333335</v>
      </c>
      <c r="H26" s="8">
        <f t="shared" si="3"/>
        <v>78.808749999999989</v>
      </c>
      <c r="I26" s="11">
        <f t="shared" si="4"/>
        <v>105.07833333333335</v>
      </c>
    </row>
    <row r="27" spans="2:9" ht="12.75" hidden="1" customHeight="1">
      <c r="B27" s="80" t="s">
        <v>31</v>
      </c>
      <c r="C27" s="81"/>
      <c r="D27" s="29"/>
      <c r="E27" s="9">
        <f t="shared" si="1"/>
        <v>0</v>
      </c>
      <c r="F27" s="17"/>
      <c r="G27" s="8" t="e">
        <f t="shared" si="2"/>
        <v>#DIV/0!</v>
      </c>
      <c r="H27" s="8"/>
      <c r="I27" s="11" t="e">
        <f t="shared" si="4"/>
        <v>#DIV/0!</v>
      </c>
    </row>
    <row r="28" spans="2:9" ht="17.25" customHeight="1">
      <c r="B28" s="80" t="s">
        <v>32</v>
      </c>
      <c r="C28" s="81"/>
      <c r="D28" s="29">
        <f>D29+D30</f>
        <v>90000</v>
      </c>
      <c r="E28" s="9">
        <f t="shared" si="1"/>
        <v>67500</v>
      </c>
      <c r="F28" s="17">
        <f>F29+F30</f>
        <v>43678.2</v>
      </c>
      <c r="G28" s="8">
        <f t="shared" si="2"/>
        <v>64.708444444444439</v>
      </c>
      <c r="H28" s="8">
        <f t="shared" si="3"/>
        <v>48.531333333333329</v>
      </c>
      <c r="I28" s="11">
        <f t="shared" si="4"/>
        <v>64.708444444444439</v>
      </c>
    </row>
    <row r="29" spans="2:9" ht="26.25">
      <c r="B29" s="30">
        <v>1331</v>
      </c>
      <c r="C29" s="31" t="s">
        <v>33</v>
      </c>
      <c r="D29" s="32">
        <v>75000</v>
      </c>
      <c r="E29" s="9">
        <f t="shared" si="1"/>
        <v>56250</v>
      </c>
      <c r="F29" s="10">
        <v>38445.599999999999</v>
      </c>
      <c r="G29" s="8">
        <f t="shared" si="2"/>
        <v>68.347733333333323</v>
      </c>
      <c r="H29" s="8">
        <f t="shared" si="3"/>
        <v>51.260799999999996</v>
      </c>
      <c r="I29" s="11">
        <f t="shared" si="4"/>
        <v>68.347733333333323</v>
      </c>
    </row>
    <row r="30" spans="2:9" ht="27.75" customHeight="1">
      <c r="B30" s="30">
        <v>1334</v>
      </c>
      <c r="C30" s="33" t="s">
        <v>34</v>
      </c>
      <c r="D30" s="34">
        <v>15000</v>
      </c>
      <c r="E30" s="9">
        <f t="shared" si="1"/>
        <v>11250</v>
      </c>
      <c r="F30" s="35">
        <v>5232.6000000000004</v>
      </c>
      <c r="G30" s="8">
        <f t="shared" si="2"/>
        <v>46.512</v>
      </c>
      <c r="H30" s="8">
        <f t="shared" si="3"/>
        <v>34.884</v>
      </c>
      <c r="I30" s="11">
        <f t="shared" si="4"/>
        <v>46.512</v>
      </c>
    </row>
    <row r="31" spans="2:9" ht="48" hidden="1" customHeight="1">
      <c r="B31" s="36">
        <v>1343</v>
      </c>
      <c r="C31" s="37" t="s">
        <v>35</v>
      </c>
      <c r="D31" s="32">
        <v>0</v>
      </c>
      <c r="E31" s="9">
        <f t="shared" si="1"/>
        <v>0</v>
      </c>
      <c r="F31" s="35">
        <v>0</v>
      </c>
      <c r="G31" s="8" t="e">
        <f t="shared" si="2"/>
        <v>#DIV/0!</v>
      </c>
      <c r="H31" s="8" t="e">
        <f t="shared" si="3"/>
        <v>#DIV/0!</v>
      </c>
      <c r="I31" s="11" t="e">
        <f t="shared" si="4"/>
        <v>#DIV/0!</v>
      </c>
    </row>
    <row r="32" spans="2:9" ht="26.25" customHeight="1">
      <c r="B32" s="82" t="s">
        <v>36</v>
      </c>
      <c r="C32" s="83"/>
      <c r="D32" s="29">
        <v>1999</v>
      </c>
      <c r="E32" s="9">
        <f t="shared" si="1"/>
        <v>1499.25</v>
      </c>
      <c r="F32" s="35">
        <v>1399.3</v>
      </c>
      <c r="G32" s="8">
        <f t="shared" si="2"/>
        <v>93.333333333333329</v>
      </c>
      <c r="H32" s="8">
        <f t="shared" si="3"/>
        <v>70</v>
      </c>
      <c r="I32" s="11">
        <f t="shared" si="4"/>
        <v>93.333333333333329</v>
      </c>
    </row>
    <row r="33" spans="2:9" ht="17.25" customHeight="1">
      <c r="B33" s="70" t="s">
        <v>37</v>
      </c>
      <c r="C33" s="71"/>
      <c r="D33" s="38">
        <f>D34+D35+D37+D38+D39+D41+D43+D36+D40</f>
        <v>54600</v>
      </c>
      <c r="E33" s="9">
        <f t="shared" si="1"/>
        <v>40950</v>
      </c>
      <c r="F33" s="35">
        <f>F34+F35+F37+F38+F39+F41+F42+F43</f>
        <v>30264.6</v>
      </c>
      <c r="G33" s="32">
        <f t="shared" si="2"/>
        <v>73.906227106227107</v>
      </c>
      <c r="H33" s="32">
        <f t="shared" si="3"/>
        <v>55.429670329670323</v>
      </c>
      <c r="I33" s="11">
        <f t="shared" si="4"/>
        <v>73.906227106227107</v>
      </c>
    </row>
    <row r="34" spans="2:9" ht="26.25">
      <c r="B34" s="39">
        <v>13505</v>
      </c>
      <c r="C34" s="20" t="s">
        <v>38</v>
      </c>
      <c r="D34" s="29">
        <v>300</v>
      </c>
      <c r="E34" s="9">
        <f t="shared" si="1"/>
        <v>225</v>
      </c>
      <c r="F34" s="35">
        <v>642</v>
      </c>
      <c r="G34" s="32">
        <f t="shared" si="2"/>
        <v>285.33333333333337</v>
      </c>
      <c r="H34" s="32">
        <f t="shared" si="3"/>
        <v>214</v>
      </c>
      <c r="I34" s="11">
        <f t="shared" si="4"/>
        <v>285.33333333333337</v>
      </c>
    </row>
    <row r="35" spans="2:9">
      <c r="B35" s="39">
        <v>13507</v>
      </c>
      <c r="C35" s="14" t="s">
        <v>39</v>
      </c>
      <c r="D35" s="29">
        <v>24000</v>
      </c>
      <c r="E35" s="9">
        <f t="shared" si="1"/>
        <v>18000</v>
      </c>
      <c r="F35" s="35">
        <v>10379.1</v>
      </c>
      <c r="G35" s="32">
        <f t="shared" si="2"/>
        <v>57.661666666666669</v>
      </c>
      <c r="H35" s="32">
        <f t="shared" si="3"/>
        <v>43.246250000000003</v>
      </c>
      <c r="I35" s="11">
        <f t="shared" si="4"/>
        <v>57.661666666666669</v>
      </c>
    </row>
    <row r="36" spans="2:9" ht="26.25">
      <c r="B36" s="30">
        <v>13508</v>
      </c>
      <c r="C36" s="40" t="s">
        <v>40</v>
      </c>
      <c r="D36" s="29">
        <v>200</v>
      </c>
      <c r="E36" s="9">
        <f t="shared" si="1"/>
        <v>150</v>
      </c>
      <c r="F36" s="35">
        <v>0</v>
      </c>
      <c r="G36" s="32">
        <f t="shared" si="2"/>
        <v>0</v>
      </c>
      <c r="H36" s="32">
        <f t="shared" si="3"/>
        <v>0</v>
      </c>
      <c r="I36" s="11">
        <f t="shared" si="4"/>
        <v>0</v>
      </c>
    </row>
    <row r="37" spans="2:9">
      <c r="B37" s="39">
        <v>13510</v>
      </c>
      <c r="C37" s="41" t="s">
        <v>41</v>
      </c>
      <c r="D37" s="29">
        <v>1600</v>
      </c>
      <c r="E37" s="9">
        <f t="shared" si="1"/>
        <v>1200</v>
      </c>
      <c r="F37" s="35">
        <v>632.79999999999995</v>
      </c>
      <c r="G37" s="32">
        <f t="shared" si="2"/>
        <v>52.733333333333334</v>
      </c>
      <c r="H37" s="32">
        <f t="shared" si="3"/>
        <v>39.549999999999997</v>
      </c>
      <c r="I37" s="11">
        <f t="shared" si="4"/>
        <v>52.733333333333334</v>
      </c>
    </row>
    <row r="38" spans="2:9">
      <c r="B38" s="39">
        <v>13513</v>
      </c>
      <c r="C38" s="41" t="s">
        <v>42</v>
      </c>
      <c r="D38" s="29">
        <v>21000</v>
      </c>
      <c r="E38" s="9">
        <f t="shared" si="1"/>
        <v>15750</v>
      </c>
      <c r="F38" s="35">
        <v>14086.3</v>
      </c>
      <c r="G38" s="32">
        <f t="shared" si="2"/>
        <v>89.436825396825398</v>
      </c>
      <c r="H38" s="32">
        <f t="shared" si="3"/>
        <v>67.077619047619038</v>
      </c>
      <c r="I38" s="11">
        <f t="shared" si="4"/>
        <v>89.436825396825398</v>
      </c>
    </row>
    <row r="39" spans="2:9" ht="14.25" customHeight="1">
      <c r="B39" s="39">
        <v>13514</v>
      </c>
      <c r="C39" s="41" t="s">
        <v>43</v>
      </c>
      <c r="D39" s="29">
        <v>7000</v>
      </c>
      <c r="E39" s="9">
        <f t="shared" si="1"/>
        <v>5250</v>
      </c>
      <c r="F39" s="35">
        <v>4080</v>
      </c>
      <c r="G39" s="32">
        <f t="shared" si="2"/>
        <v>77.714285714285708</v>
      </c>
      <c r="H39" s="32">
        <f t="shared" si="3"/>
        <v>58.285714285714285</v>
      </c>
      <c r="I39" s="11">
        <f t="shared" si="4"/>
        <v>77.714285714285708</v>
      </c>
    </row>
    <row r="40" spans="2:9" ht="26.25" hidden="1">
      <c r="B40" s="39">
        <v>13518</v>
      </c>
      <c r="C40" s="42" t="s">
        <v>44</v>
      </c>
      <c r="D40" s="29">
        <v>0</v>
      </c>
      <c r="E40" s="9">
        <f t="shared" si="1"/>
        <v>0</v>
      </c>
      <c r="F40" s="35">
        <v>0</v>
      </c>
      <c r="G40" s="32" t="e">
        <f t="shared" si="2"/>
        <v>#DIV/0!</v>
      </c>
      <c r="H40" s="32" t="e">
        <f t="shared" si="3"/>
        <v>#DIV/0!</v>
      </c>
      <c r="I40" s="11" t="e">
        <f t="shared" si="4"/>
        <v>#DIV/0!</v>
      </c>
    </row>
    <row r="41" spans="2:9" ht="18" customHeight="1">
      <c r="B41" s="39">
        <v>13519</v>
      </c>
      <c r="C41" s="43" t="s">
        <v>45</v>
      </c>
      <c r="D41" s="29">
        <v>200</v>
      </c>
      <c r="E41" s="9">
        <f t="shared" si="1"/>
        <v>150</v>
      </c>
      <c r="F41" s="35">
        <v>255</v>
      </c>
      <c r="G41" s="32">
        <f t="shared" si="2"/>
        <v>170</v>
      </c>
      <c r="H41" s="32">
        <f t="shared" si="3"/>
        <v>127.49999999999999</v>
      </c>
      <c r="I41" s="11">
        <f t="shared" si="4"/>
        <v>170</v>
      </c>
    </row>
    <row r="42" spans="2:9" ht="38.25" hidden="1">
      <c r="B42" s="39">
        <v>1352</v>
      </c>
      <c r="C42" s="27" t="s">
        <v>46</v>
      </c>
      <c r="D42" s="29"/>
      <c r="E42" s="9">
        <f t="shared" si="1"/>
        <v>0</v>
      </c>
      <c r="F42" s="35">
        <v>0</v>
      </c>
      <c r="G42" s="32"/>
      <c r="H42" s="32"/>
      <c r="I42" s="11"/>
    </row>
    <row r="43" spans="2:9" ht="26.25">
      <c r="B43" s="44">
        <v>1361</v>
      </c>
      <c r="C43" s="31" t="s">
        <v>47</v>
      </c>
      <c r="D43" s="29">
        <v>300</v>
      </c>
      <c r="E43" s="9">
        <f t="shared" si="1"/>
        <v>225</v>
      </c>
      <c r="F43" s="35">
        <v>189.4</v>
      </c>
      <c r="G43" s="32">
        <f t="shared" si="2"/>
        <v>84.177777777777791</v>
      </c>
      <c r="H43" s="32">
        <f t="shared" si="3"/>
        <v>63.133333333333333</v>
      </c>
      <c r="I43" s="11">
        <f>F43/E43*100</f>
        <v>84.177777777777791</v>
      </c>
    </row>
    <row r="44" spans="2:9" ht="38.25">
      <c r="B44" s="30">
        <v>1372</v>
      </c>
      <c r="C44" s="27" t="s">
        <v>48</v>
      </c>
      <c r="D44" s="29">
        <v>0</v>
      </c>
      <c r="E44" s="9">
        <f t="shared" si="1"/>
        <v>0</v>
      </c>
      <c r="F44" s="35">
        <v>0</v>
      </c>
      <c r="G44" s="32" t="e">
        <f t="shared" si="2"/>
        <v>#DIV/0!</v>
      </c>
      <c r="H44" s="32"/>
      <c r="I44" s="11"/>
    </row>
    <row r="45" spans="2:9" ht="22.5" customHeight="1">
      <c r="B45" s="70" t="s">
        <v>49</v>
      </c>
      <c r="C45" s="71"/>
      <c r="D45" s="29">
        <f>D46+D47+D48+D49+D50+D52</f>
        <v>3592871.2</v>
      </c>
      <c r="E45" s="9">
        <f t="shared" si="1"/>
        <v>2694653.4000000004</v>
      </c>
      <c r="F45" s="45">
        <f>F46+F47+F48+F49+F50+F51+F52</f>
        <v>1194952.3999999999</v>
      </c>
      <c r="G45" s="32">
        <f t="shared" si="2"/>
        <v>44.34530986434099</v>
      </c>
      <c r="H45" s="32">
        <f t="shared" si="3"/>
        <v>33.258982398255746</v>
      </c>
      <c r="I45" s="11">
        <f>F45/E45*100</f>
        <v>44.34530986434099</v>
      </c>
    </row>
    <row r="46" spans="2:9" ht="15.75" customHeight="1">
      <c r="B46" s="30">
        <v>1251</v>
      </c>
      <c r="C46" s="20" t="s">
        <v>50</v>
      </c>
      <c r="D46" s="29">
        <v>1434114.8</v>
      </c>
      <c r="E46" s="9">
        <f t="shared" si="1"/>
        <v>1075586.1000000001</v>
      </c>
      <c r="F46" s="45">
        <v>1075373</v>
      </c>
      <c r="G46" s="32">
        <f t="shared" si="2"/>
        <v>99.980187546120192</v>
      </c>
      <c r="H46" s="32">
        <f t="shared" si="3"/>
        <v>74.985140659590158</v>
      </c>
      <c r="I46" s="11">
        <f>F46/E46*100</f>
        <v>99.980187546120192</v>
      </c>
    </row>
    <row r="47" spans="2:9" ht="25.5" hidden="1">
      <c r="B47" s="30"/>
      <c r="C47" s="46" t="s">
        <v>51</v>
      </c>
      <c r="D47" s="29">
        <v>0</v>
      </c>
      <c r="E47" s="9">
        <f t="shared" si="1"/>
        <v>0</v>
      </c>
      <c r="F47" s="35">
        <v>0</v>
      </c>
      <c r="G47" s="32"/>
      <c r="H47" s="32"/>
      <c r="I47" s="11"/>
    </row>
    <row r="48" spans="2:9">
      <c r="B48" s="30">
        <v>1254</v>
      </c>
      <c r="C48" s="14" t="s">
        <v>52</v>
      </c>
      <c r="D48" s="29">
        <v>0</v>
      </c>
      <c r="E48" s="9">
        <f t="shared" si="1"/>
        <v>0</v>
      </c>
      <c r="F48" s="35">
        <v>0</v>
      </c>
      <c r="G48" s="32"/>
      <c r="H48" s="32"/>
      <c r="I48" s="11"/>
    </row>
    <row r="49" spans="2:18">
      <c r="B49" s="30">
        <v>1255</v>
      </c>
      <c r="C49" s="14" t="s">
        <v>53</v>
      </c>
      <c r="D49" s="29">
        <v>0</v>
      </c>
      <c r="E49" s="9">
        <f t="shared" si="1"/>
        <v>0</v>
      </c>
      <c r="F49" s="35">
        <v>1438</v>
      </c>
      <c r="G49" s="32"/>
      <c r="H49" s="32"/>
      <c r="I49" s="11"/>
    </row>
    <row r="50" spans="2:18" ht="17.25" customHeight="1">
      <c r="B50" s="30">
        <v>1261</v>
      </c>
      <c r="C50" s="47" t="s">
        <v>54</v>
      </c>
      <c r="D50" s="48">
        <v>2116102.4</v>
      </c>
      <c r="E50" s="9">
        <f t="shared" si="1"/>
        <v>1587076.7999999998</v>
      </c>
      <c r="F50" s="35">
        <v>103737</v>
      </c>
      <c r="G50" s="32">
        <f t="shared" si="2"/>
        <v>6.5363566526837262</v>
      </c>
      <c r="H50" s="32">
        <f t="shared" si="3"/>
        <v>4.9022674895127949</v>
      </c>
      <c r="I50" s="11">
        <f>F50/E50*100</f>
        <v>6.5363566526837262</v>
      </c>
    </row>
    <row r="51" spans="2:18" hidden="1">
      <c r="B51" s="30"/>
      <c r="C51" s="20" t="s">
        <v>55</v>
      </c>
      <c r="D51" s="29"/>
      <c r="E51" s="9">
        <f t="shared" si="1"/>
        <v>0</v>
      </c>
      <c r="F51" s="35"/>
      <c r="G51" s="32"/>
      <c r="H51" s="32"/>
      <c r="I51" s="11"/>
    </row>
    <row r="52" spans="2:18" ht="15.75" customHeight="1">
      <c r="B52" s="30">
        <v>1241</v>
      </c>
      <c r="C52" s="14" t="s">
        <v>56</v>
      </c>
      <c r="D52" s="32">
        <v>42654</v>
      </c>
      <c r="E52" s="9">
        <f t="shared" si="1"/>
        <v>31990.5</v>
      </c>
      <c r="F52" s="35">
        <v>14404.4</v>
      </c>
      <c r="G52" s="32"/>
      <c r="H52" s="32"/>
      <c r="I52" s="11">
        <f>F52/E52*100</f>
        <v>45.027117425485692</v>
      </c>
      <c r="J52" s="72"/>
      <c r="K52" s="73"/>
      <c r="L52" s="73"/>
      <c r="M52" s="73"/>
      <c r="N52" s="73"/>
      <c r="O52" s="73"/>
      <c r="P52" s="73"/>
      <c r="Q52" s="73"/>
      <c r="R52" s="73"/>
    </row>
    <row r="53" spans="2:18">
      <c r="B53" s="74" t="s">
        <v>57</v>
      </c>
      <c r="C53" s="75"/>
      <c r="D53" s="29">
        <f>D54</f>
        <v>40000</v>
      </c>
      <c r="E53" s="9">
        <f t="shared" si="1"/>
        <v>30000</v>
      </c>
      <c r="F53" s="35">
        <f>F54+F55</f>
        <v>0</v>
      </c>
      <c r="G53" s="32">
        <f t="shared" si="2"/>
        <v>0</v>
      </c>
      <c r="H53" s="32">
        <f t="shared" si="3"/>
        <v>0</v>
      </c>
      <c r="I53" s="11">
        <f>F53/E53*100</f>
        <v>0</v>
      </c>
    </row>
    <row r="54" spans="2:18">
      <c r="B54" s="49"/>
      <c r="C54" s="50" t="s">
        <v>58</v>
      </c>
      <c r="D54" s="29">
        <v>40000</v>
      </c>
      <c r="E54" s="9">
        <f t="shared" si="1"/>
        <v>30000</v>
      </c>
      <c r="F54" s="35">
        <v>0</v>
      </c>
      <c r="G54" s="32">
        <f t="shared" si="2"/>
        <v>0</v>
      </c>
      <c r="H54" s="32">
        <f t="shared" si="3"/>
        <v>0</v>
      </c>
      <c r="I54" s="11">
        <f>F54/E54*100</f>
        <v>0</v>
      </c>
    </row>
    <row r="55" spans="2:18" ht="27.75" customHeight="1">
      <c r="B55" s="51"/>
      <c r="C55" s="20" t="s">
        <v>59</v>
      </c>
      <c r="D55" s="29">
        <v>0</v>
      </c>
      <c r="E55" s="9">
        <f t="shared" si="1"/>
        <v>0</v>
      </c>
      <c r="F55" s="35">
        <v>0</v>
      </c>
      <c r="G55" s="32" t="e">
        <f t="shared" si="2"/>
        <v>#DIV/0!</v>
      </c>
      <c r="H55" s="32"/>
      <c r="I55" s="11"/>
    </row>
    <row r="56" spans="2:18">
      <c r="B56" s="30">
        <v>1393</v>
      </c>
      <c r="C56" s="14" t="s">
        <v>60</v>
      </c>
      <c r="D56" s="29">
        <v>400</v>
      </c>
      <c r="E56" s="9">
        <f t="shared" si="1"/>
        <v>300</v>
      </c>
      <c r="F56" s="35">
        <v>6902</v>
      </c>
      <c r="G56" s="32">
        <f t="shared" si="2"/>
        <v>2300.666666666667</v>
      </c>
      <c r="H56" s="32">
        <f t="shared" si="3"/>
        <v>1725.5</v>
      </c>
      <c r="I56" s="11"/>
    </row>
    <row r="57" spans="2:18">
      <c r="B57" s="51"/>
      <c r="C57" s="14" t="s">
        <v>61</v>
      </c>
      <c r="D57" s="52">
        <v>875750.3</v>
      </c>
      <c r="E57" s="8">
        <v>875750.3</v>
      </c>
      <c r="F57" s="8">
        <v>875750.3</v>
      </c>
      <c r="G57" s="32">
        <f t="shared" si="2"/>
        <v>100</v>
      </c>
      <c r="H57" s="32">
        <f t="shared" si="3"/>
        <v>100</v>
      </c>
      <c r="I57" s="11">
        <f>F57/E57*100</f>
        <v>100</v>
      </c>
    </row>
    <row r="58" spans="2:18">
      <c r="B58" s="76" t="s">
        <v>62</v>
      </c>
      <c r="C58" s="77"/>
      <c r="D58" s="53">
        <f>D6+D57</f>
        <v>4871681.7</v>
      </c>
      <c r="E58" s="8">
        <f>D58/4*3</f>
        <v>3653761.2750000004</v>
      </c>
      <c r="F58" s="54">
        <f>F6+F57</f>
        <v>2317665.2999999998</v>
      </c>
      <c r="G58" s="32">
        <f t="shared" si="2"/>
        <v>63.432313322112144</v>
      </c>
      <c r="H58" s="32">
        <f t="shared" si="3"/>
        <v>47.574234991584113</v>
      </c>
      <c r="I58" s="11">
        <f>F58/E58*100</f>
        <v>63.432313322112144</v>
      </c>
    </row>
    <row r="59" spans="2:18">
      <c r="E59" s="55"/>
    </row>
    <row r="60" spans="2:18">
      <c r="E60" s="55"/>
    </row>
    <row r="61" spans="2:18">
      <c r="E61" s="55"/>
    </row>
    <row r="62" spans="2:18">
      <c r="E62" s="55"/>
    </row>
  </sheetData>
  <mergeCells count="16">
    <mergeCell ref="K8:M8"/>
    <mergeCell ref="C1:H2"/>
    <mergeCell ref="C3:H3"/>
    <mergeCell ref="B6:C6"/>
    <mergeCell ref="B7:C7"/>
    <mergeCell ref="J7:N7"/>
    <mergeCell ref="B45:C45"/>
    <mergeCell ref="J52:R52"/>
    <mergeCell ref="B53:C53"/>
    <mergeCell ref="B58:C58"/>
    <mergeCell ref="B12:C12"/>
    <mergeCell ref="B26:C26"/>
    <mergeCell ref="B27:C27"/>
    <mergeCell ref="B28:C28"/>
    <mergeCell ref="B32:C32"/>
    <mergeCell ref="B33:C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topLeftCell="A2" workbookViewId="0">
      <selection activeCell="L38" sqref="L38"/>
    </sheetView>
  </sheetViews>
  <sheetFormatPr defaultRowHeight="15"/>
  <cols>
    <col min="1" max="1" width="3.7109375" style="1" customWidth="1"/>
    <col min="2" max="2" width="4.140625" style="1" customWidth="1"/>
    <col min="3" max="3" width="40.85546875" style="1" customWidth="1"/>
    <col min="4" max="4" width="9.5703125" style="1" customWidth="1"/>
    <col min="5" max="5" width="10.7109375" style="2" customWidth="1"/>
    <col min="6" max="6" width="9.7109375" style="1" customWidth="1"/>
    <col min="7" max="7" width="7.7109375" style="1" customWidth="1"/>
    <col min="8" max="8" width="7" style="1" customWidth="1"/>
    <col min="9" max="9" width="9.140625" style="1"/>
    <col min="10" max="10" width="12" style="1" customWidth="1"/>
    <col min="11" max="16384" width="9.140625" style="1"/>
  </cols>
  <sheetData>
    <row r="1" spans="2:10" hidden="1">
      <c r="C1" s="73" t="s">
        <v>63</v>
      </c>
      <c r="D1" s="73"/>
      <c r="E1" s="73"/>
      <c r="F1" s="73"/>
      <c r="G1" s="73"/>
      <c r="H1" s="73"/>
    </row>
    <row r="2" spans="2:10">
      <c r="C2" s="73"/>
      <c r="D2" s="73"/>
      <c r="E2" s="73"/>
      <c r="F2" s="73"/>
      <c r="G2" s="73"/>
      <c r="H2" s="73"/>
    </row>
    <row r="3" spans="2:10" ht="13.5" customHeight="1">
      <c r="C3" s="73" t="s">
        <v>64</v>
      </c>
      <c r="D3" s="73"/>
      <c r="E3" s="73"/>
      <c r="F3" s="73"/>
      <c r="G3" s="73"/>
      <c r="H3" s="73"/>
    </row>
    <row r="4" spans="2:10" ht="5.25" hidden="1" customHeight="1"/>
    <row r="5" spans="2:10" ht="25.5">
      <c r="B5" s="51"/>
      <c r="C5" s="56" t="s">
        <v>65</v>
      </c>
      <c r="D5" s="57" t="s">
        <v>4</v>
      </c>
      <c r="E5" s="58" t="s">
        <v>5</v>
      </c>
      <c r="F5" s="30" t="s">
        <v>6</v>
      </c>
      <c r="G5" s="59" t="s">
        <v>7</v>
      </c>
      <c r="H5" s="59" t="s">
        <v>8</v>
      </c>
    </row>
    <row r="6" spans="2:10" ht="24" customHeight="1">
      <c r="B6" s="98" t="s">
        <v>66</v>
      </c>
      <c r="C6" s="99"/>
      <c r="D6" s="8">
        <f>D7+D12+D13+D18+D22+D28+D33+D37+D41</f>
        <v>4871681.7</v>
      </c>
      <c r="E6" s="8">
        <f>E7+E12+E13+E18+E22+E28+E33+E37+E41</f>
        <v>3653761.3250000002</v>
      </c>
      <c r="F6" s="8">
        <f>F7+F12+F13+F18+F22+F28+F33+F37+F41</f>
        <v>1379943.7</v>
      </c>
      <c r="G6" s="8">
        <f>F6/E6*100</f>
        <v>37.767757038700381</v>
      </c>
      <c r="H6" s="8">
        <f>F6/D6*100</f>
        <v>28.325818166650745</v>
      </c>
      <c r="I6" s="60"/>
      <c r="J6" s="60"/>
    </row>
    <row r="7" spans="2:10" ht="21.75" customHeight="1">
      <c r="B7" s="100" t="s">
        <v>67</v>
      </c>
      <c r="C7" s="101"/>
      <c r="D7" s="8">
        <f>D8+D9+D10+D11</f>
        <v>1077999.3999999999</v>
      </c>
      <c r="E7" s="8">
        <f>E8+E9+E10+E11</f>
        <v>808600.3</v>
      </c>
      <c r="F7" s="8">
        <f>F8+F9+F10+F11</f>
        <v>329040.3</v>
      </c>
      <c r="G7" s="8">
        <f t="shared" ref="G7:G42" si="0">F7/E7*100</f>
        <v>40.692577037134413</v>
      </c>
      <c r="H7" s="8">
        <f t="shared" ref="H7:H42" si="1">F7/D7*100</f>
        <v>30.523235912747264</v>
      </c>
      <c r="J7" s="60"/>
    </row>
    <row r="8" spans="2:10" ht="25.5">
      <c r="B8" s="61"/>
      <c r="C8" s="62" t="s">
        <v>68</v>
      </c>
      <c r="D8" s="16">
        <v>457505.4</v>
      </c>
      <c r="E8" s="8">
        <f>D8/4*3</f>
        <v>343129.05000000005</v>
      </c>
      <c r="F8" s="16">
        <v>237579</v>
      </c>
      <c r="G8" s="8">
        <f t="shared" si="0"/>
        <v>69.238964173974765</v>
      </c>
      <c r="H8" s="8">
        <f t="shared" si="1"/>
        <v>51.929223130481084</v>
      </c>
    </row>
    <row r="9" spans="2:10">
      <c r="B9" s="61"/>
      <c r="C9" s="62" t="s">
        <v>69</v>
      </c>
      <c r="D9" s="16">
        <v>1999</v>
      </c>
      <c r="E9" s="8">
        <v>1600</v>
      </c>
      <c r="F9" s="16">
        <v>1581.4</v>
      </c>
      <c r="G9" s="8">
        <f t="shared" si="0"/>
        <v>98.837500000000006</v>
      </c>
      <c r="H9" s="8">
        <f t="shared" si="1"/>
        <v>79.109554777388695</v>
      </c>
    </row>
    <row r="10" spans="2:10" ht="38.25">
      <c r="B10" s="61"/>
      <c r="C10" s="62" t="s">
        <v>70</v>
      </c>
      <c r="D10" s="16">
        <v>76450</v>
      </c>
      <c r="E10" s="8">
        <f t="shared" ref="E10:E11" si="2">D10/4*3</f>
        <v>57337.5</v>
      </c>
      <c r="F10" s="16">
        <v>21183.5</v>
      </c>
      <c r="G10" s="8">
        <f t="shared" si="0"/>
        <v>36.945280139524748</v>
      </c>
      <c r="H10" s="8">
        <f t="shared" si="1"/>
        <v>27.708960104643559</v>
      </c>
    </row>
    <row r="11" spans="2:10" ht="25.5">
      <c r="B11" s="61"/>
      <c r="C11" s="62" t="s">
        <v>71</v>
      </c>
      <c r="D11" s="16">
        <v>542045</v>
      </c>
      <c r="E11" s="8">
        <f t="shared" si="2"/>
        <v>406533.75</v>
      </c>
      <c r="F11" s="16">
        <v>68696.399999999994</v>
      </c>
      <c r="G11" s="8">
        <f t="shared" si="0"/>
        <v>16.898080417677498</v>
      </c>
      <c r="H11" s="8">
        <f t="shared" si="1"/>
        <v>12.673560313258122</v>
      </c>
    </row>
    <row r="12" spans="2:10" ht="18" customHeight="1">
      <c r="B12" s="102" t="s">
        <v>72</v>
      </c>
      <c r="C12" s="103"/>
      <c r="D12" s="16">
        <v>3000</v>
      </c>
      <c r="E12" s="8">
        <f t="shared" ref="E12" si="3">D12/4*2</f>
        <v>1500</v>
      </c>
      <c r="F12" s="16">
        <v>0</v>
      </c>
      <c r="G12" s="8"/>
      <c r="H12" s="8"/>
      <c r="I12" s="63"/>
    </row>
    <row r="13" spans="2:10">
      <c r="B13" s="104" t="s">
        <v>73</v>
      </c>
      <c r="C13" s="105"/>
      <c r="D13" s="16">
        <f>D14+D15+D16+D17</f>
        <v>1486234.3</v>
      </c>
      <c r="E13" s="8">
        <f>E14+E16+E17</f>
        <v>906693.82499999995</v>
      </c>
      <c r="F13" s="16">
        <f>F14+F15+F16+F17</f>
        <v>419191.1</v>
      </c>
      <c r="G13" s="8">
        <f t="shared" si="0"/>
        <v>46.232927636845879</v>
      </c>
      <c r="H13" s="8">
        <f t="shared" si="1"/>
        <v>28.204913585966896</v>
      </c>
    </row>
    <row r="14" spans="2:10">
      <c r="B14" s="64"/>
      <c r="C14" s="65" t="s">
        <v>74</v>
      </c>
      <c r="D14" s="17">
        <v>94775.3</v>
      </c>
      <c r="E14" s="8">
        <f t="shared" ref="E14:E15" si="4">D14/4*1</f>
        <v>23693.825000000001</v>
      </c>
      <c r="F14" s="16">
        <v>472.6</v>
      </c>
      <c r="G14" s="8">
        <f t="shared" si="0"/>
        <v>1.9946125203507665</v>
      </c>
      <c r="H14" s="8">
        <f t="shared" si="1"/>
        <v>0.49865313008769163</v>
      </c>
    </row>
    <row r="15" spans="2:10" hidden="1">
      <c r="B15" s="64"/>
      <c r="C15" s="65" t="s">
        <v>75</v>
      </c>
      <c r="D15" s="17">
        <v>0</v>
      </c>
      <c r="E15" s="8">
        <f t="shared" si="4"/>
        <v>0</v>
      </c>
      <c r="F15" s="16"/>
      <c r="G15" s="8"/>
      <c r="H15" s="8"/>
    </row>
    <row r="16" spans="2:10">
      <c r="B16" s="61"/>
      <c r="C16" s="66" t="s">
        <v>76</v>
      </c>
      <c r="D16" s="16">
        <v>1411459</v>
      </c>
      <c r="E16" s="8">
        <v>903000</v>
      </c>
      <c r="F16" s="16">
        <v>425180.1</v>
      </c>
      <c r="G16" s="8">
        <f t="shared" si="0"/>
        <v>47.085282392026571</v>
      </c>
      <c r="H16" s="8">
        <f t="shared" si="1"/>
        <v>30.123446731360954</v>
      </c>
    </row>
    <row r="17" spans="2:9">
      <c r="B17" s="61"/>
      <c r="C17" s="62" t="s">
        <v>77</v>
      </c>
      <c r="D17" s="16">
        <v>-20000</v>
      </c>
      <c r="E17" s="8">
        <f>D17</f>
        <v>-20000</v>
      </c>
      <c r="F17" s="16">
        <v>-6461.6</v>
      </c>
      <c r="G17" s="8">
        <f t="shared" si="0"/>
        <v>32.308000000000007</v>
      </c>
      <c r="H17" s="8">
        <f t="shared" si="1"/>
        <v>32.308000000000007</v>
      </c>
    </row>
    <row r="18" spans="2:9">
      <c r="B18" s="88" t="s">
        <v>78</v>
      </c>
      <c r="C18" s="89"/>
      <c r="D18" s="16">
        <f>D19+D20+D21</f>
        <v>401500.2</v>
      </c>
      <c r="E18" s="8">
        <f>E19+E20+E21</f>
        <v>401125.2</v>
      </c>
      <c r="F18" s="16">
        <f>F19+F20+F21</f>
        <v>99185.8</v>
      </c>
      <c r="G18" s="8">
        <f t="shared" si="0"/>
        <v>24.726893249289748</v>
      </c>
      <c r="H18" s="8">
        <f t="shared" si="1"/>
        <v>24.703798404085479</v>
      </c>
    </row>
    <row r="19" spans="2:9">
      <c r="B19" s="61"/>
      <c r="C19" s="62" t="s">
        <v>79</v>
      </c>
      <c r="D19" s="16">
        <v>130000</v>
      </c>
      <c r="E19" s="8">
        <f>D19/4*3</f>
        <v>97500</v>
      </c>
      <c r="F19" s="16">
        <v>87045.3</v>
      </c>
      <c r="G19" s="8">
        <f t="shared" si="0"/>
        <v>89.277230769230769</v>
      </c>
      <c r="H19" s="8">
        <f t="shared" si="1"/>
        <v>66.95792307692308</v>
      </c>
    </row>
    <row r="20" spans="2:9">
      <c r="B20" s="61"/>
      <c r="C20" s="62" t="s">
        <v>80</v>
      </c>
      <c r="D20" s="16">
        <v>247500.2</v>
      </c>
      <c r="E20" s="8">
        <v>285625.2</v>
      </c>
      <c r="F20" s="16">
        <v>0</v>
      </c>
      <c r="G20" s="8">
        <f>F20/E20*100</f>
        <v>0</v>
      </c>
      <c r="H20" s="8">
        <f t="shared" si="1"/>
        <v>0</v>
      </c>
    </row>
    <row r="21" spans="2:9" s="24" customFormat="1" ht="25.5">
      <c r="B21" s="67"/>
      <c r="C21" s="62" t="s">
        <v>81</v>
      </c>
      <c r="D21" s="16">
        <v>24000</v>
      </c>
      <c r="E21" s="8">
        <f t="shared" ref="E21" si="5">D21/4*3</f>
        <v>18000</v>
      </c>
      <c r="F21" s="16">
        <v>12140.5</v>
      </c>
      <c r="G21" s="8">
        <f t="shared" si="0"/>
        <v>67.447222222222223</v>
      </c>
      <c r="H21" s="8">
        <f t="shared" si="1"/>
        <v>50.585416666666674</v>
      </c>
    </row>
    <row r="22" spans="2:9" ht="23.25" customHeight="1">
      <c r="B22" s="90" t="s">
        <v>82</v>
      </c>
      <c r="C22" s="91"/>
      <c r="D22" s="16">
        <f>D23+D24+D25+D27</f>
        <v>815678</v>
      </c>
      <c r="E22" s="16">
        <f>E23+E24+E25+E27</f>
        <v>698593.85</v>
      </c>
      <c r="F22" s="16">
        <f>F23+F24+F25+F27</f>
        <v>312450</v>
      </c>
      <c r="G22" s="8">
        <f t="shared" si="0"/>
        <v>44.725558348387985</v>
      </c>
      <c r="H22" s="8">
        <f>F22/D22*100</f>
        <v>38.305556849639196</v>
      </c>
    </row>
    <row r="23" spans="2:9" s="24" customFormat="1" ht="14.25">
      <c r="B23" s="67"/>
      <c r="C23" s="62" t="s">
        <v>83</v>
      </c>
      <c r="D23" s="16">
        <v>202201</v>
      </c>
      <c r="E23" s="8">
        <v>162180.79999999999</v>
      </c>
      <c r="F23" s="16">
        <v>124277.5</v>
      </c>
      <c r="G23" s="8">
        <f t="shared" si="0"/>
        <v>76.628984442054801</v>
      </c>
      <c r="H23" s="8">
        <f t="shared" si="1"/>
        <v>61.462356763814228</v>
      </c>
    </row>
    <row r="24" spans="2:9" s="24" customFormat="1" ht="14.25">
      <c r="B24" s="67"/>
      <c r="C24" s="62" t="s">
        <v>84</v>
      </c>
      <c r="D24" s="16">
        <v>278600</v>
      </c>
      <c r="E24" s="8">
        <v>274778.3</v>
      </c>
      <c r="F24" s="16">
        <v>75022</v>
      </c>
      <c r="G24" s="8">
        <f t="shared" si="0"/>
        <v>27.302738243886072</v>
      </c>
      <c r="H24" s="8">
        <f t="shared" si="1"/>
        <v>26.92821249102656</v>
      </c>
    </row>
    <row r="25" spans="2:9" s="24" customFormat="1" ht="14.25">
      <c r="B25" s="67"/>
      <c r="C25" s="62" t="s">
        <v>85</v>
      </c>
      <c r="D25" s="17">
        <v>204877</v>
      </c>
      <c r="E25" s="8">
        <f>D25/4*3</f>
        <v>153657.75</v>
      </c>
      <c r="F25" s="16">
        <v>21150.5</v>
      </c>
      <c r="G25" s="8">
        <f t="shared" si="0"/>
        <v>13.764681573171544</v>
      </c>
      <c r="H25" s="8">
        <f t="shared" si="1"/>
        <v>10.323511179878658</v>
      </c>
    </row>
    <row r="26" spans="2:9" hidden="1">
      <c r="B26" s="92"/>
      <c r="C26" s="93"/>
      <c r="D26" s="16"/>
      <c r="E26" s="8">
        <f t="shared" ref="E26:E39" si="6">D26/4*2</f>
        <v>0</v>
      </c>
      <c r="F26" s="16"/>
      <c r="G26" s="8" t="e">
        <f t="shared" si="0"/>
        <v>#DIV/0!</v>
      </c>
      <c r="H26" s="8" t="e">
        <f t="shared" si="1"/>
        <v>#DIV/0!</v>
      </c>
    </row>
    <row r="27" spans="2:9" ht="25.5">
      <c r="B27" s="61"/>
      <c r="C27" s="62" t="s">
        <v>86</v>
      </c>
      <c r="D27" s="8">
        <v>130000</v>
      </c>
      <c r="E27" s="8">
        <v>107977</v>
      </c>
      <c r="F27" s="8">
        <v>92000</v>
      </c>
      <c r="G27" s="8">
        <f t="shared" si="0"/>
        <v>85.203330338868469</v>
      </c>
      <c r="H27" s="8">
        <f t="shared" si="1"/>
        <v>70.769230769230774</v>
      </c>
      <c r="I27" s="55"/>
    </row>
    <row r="28" spans="2:9">
      <c r="B28" s="94" t="s">
        <v>87</v>
      </c>
      <c r="C28" s="95"/>
      <c r="D28" s="29">
        <f>D29+D30+D31+D32</f>
        <v>491419</v>
      </c>
      <c r="E28" s="32">
        <f>E29+E30+E31+E32</f>
        <v>368564.25</v>
      </c>
      <c r="F28" s="32">
        <f>F29+F30+F31+F32</f>
        <v>51014.8</v>
      </c>
      <c r="G28" s="8">
        <f t="shared" si="0"/>
        <v>13.841494393447004</v>
      </c>
      <c r="H28" s="8">
        <f t="shared" si="1"/>
        <v>10.381120795085254</v>
      </c>
    </row>
    <row r="29" spans="2:9">
      <c r="B29" s="61"/>
      <c r="C29" s="62" t="s">
        <v>88</v>
      </c>
      <c r="D29" s="29">
        <v>205632</v>
      </c>
      <c r="E29" s="8">
        <f>D29/4*3</f>
        <v>154224</v>
      </c>
      <c r="F29" s="32">
        <v>4100</v>
      </c>
      <c r="G29" s="8">
        <f t="shared" si="0"/>
        <v>2.6584707957256977</v>
      </c>
      <c r="H29" s="8">
        <f t="shared" si="1"/>
        <v>1.9938530967942731</v>
      </c>
    </row>
    <row r="30" spans="2:9">
      <c r="B30" s="61"/>
      <c r="C30" s="62" t="s">
        <v>89</v>
      </c>
      <c r="D30" s="29">
        <v>10760</v>
      </c>
      <c r="E30" s="8">
        <f t="shared" ref="E30:E32" si="7">D30/4*3</f>
        <v>8070</v>
      </c>
      <c r="F30" s="32">
        <v>5400</v>
      </c>
      <c r="G30" s="8">
        <f t="shared" si="0"/>
        <v>66.914498141263948</v>
      </c>
      <c r="H30" s="8">
        <f t="shared" si="1"/>
        <v>50.185873605947947</v>
      </c>
    </row>
    <row r="31" spans="2:9">
      <c r="B31" s="61"/>
      <c r="C31" s="62" t="s">
        <v>90</v>
      </c>
      <c r="D31" s="29">
        <v>239027</v>
      </c>
      <c r="E31" s="8">
        <f t="shared" si="7"/>
        <v>179270.25</v>
      </c>
      <c r="F31" s="32">
        <v>32700</v>
      </c>
      <c r="G31" s="8">
        <f t="shared" si="0"/>
        <v>18.240617168771728</v>
      </c>
      <c r="H31" s="8">
        <f t="shared" si="1"/>
        <v>13.680462876578797</v>
      </c>
    </row>
    <row r="32" spans="2:9">
      <c r="B32" s="61"/>
      <c r="C32" s="62" t="s">
        <v>91</v>
      </c>
      <c r="D32" s="29">
        <v>36000</v>
      </c>
      <c r="E32" s="8">
        <f t="shared" si="7"/>
        <v>27000</v>
      </c>
      <c r="F32" s="32">
        <v>8814.7999999999993</v>
      </c>
      <c r="G32" s="8">
        <f>F32/E32*100</f>
        <v>32.6474074074074</v>
      </c>
      <c r="H32" s="8">
        <f t="shared" si="1"/>
        <v>24.485555555555553</v>
      </c>
    </row>
    <row r="33" spans="2:8">
      <c r="B33" s="90" t="s">
        <v>92</v>
      </c>
      <c r="C33" s="91"/>
      <c r="D33" s="29">
        <f>D34+D35+D36</f>
        <v>237350.8</v>
      </c>
      <c r="E33" s="32">
        <f>E34+E35+E36</f>
        <v>178013.1</v>
      </c>
      <c r="F33" s="32">
        <f>F34+F35+F36</f>
        <v>168868.2</v>
      </c>
      <c r="G33" s="8">
        <f t="shared" si="0"/>
        <v>94.86279380562442</v>
      </c>
      <c r="H33" s="8">
        <f>F33/D33*100</f>
        <v>71.147095354218322</v>
      </c>
    </row>
    <row r="34" spans="2:8">
      <c r="B34" s="61"/>
      <c r="C34" s="62" t="s">
        <v>93</v>
      </c>
      <c r="D34" s="29">
        <v>155000</v>
      </c>
      <c r="E34" s="8">
        <f>D34/4*3</f>
        <v>116250</v>
      </c>
      <c r="F34" s="32">
        <v>110318.1</v>
      </c>
      <c r="G34" s="8">
        <f t="shared" si="0"/>
        <v>94.897290322580659</v>
      </c>
      <c r="H34" s="8">
        <f t="shared" si="1"/>
        <v>71.172967741935494</v>
      </c>
    </row>
    <row r="35" spans="2:8">
      <c r="B35" s="68"/>
      <c r="C35" s="62" t="s">
        <v>94</v>
      </c>
      <c r="D35" s="29">
        <v>0</v>
      </c>
      <c r="E35" s="8">
        <f t="shared" si="6"/>
        <v>0</v>
      </c>
      <c r="F35" s="32">
        <v>0</v>
      </c>
      <c r="G35" s="8">
        <v>0</v>
      </c>
      <c r="H35" s="8">
        <v>0</v>
      </c>
    </row>
    <row r="36" spans="2:8">
      <c r="B36" s="68"/>
      <c r="C36" s="62" t="s">
        <v>95</v>
      </c>
      <c r="D36" s="29">
        <v>82350.8</v>
      </c>
      <c r="E36" s="8">
        <f>D36/4*3</f>
        <v>61763.100000000006</v>
      </c>
      <c r="F36" s="32">
        <v>58550.1</v>
      </c>
      <c r="G36" s="8">
        <f t="shared" si="0"/>
        <v>94.797864744483334</v>
      </c>
      <c r="H36" s="8">
        <f t="shared" si="1"/>
        <v>71.098398558362504</v>
      </c>
    </row>
    <row r="37" spans="2:8">
      <c r="B37" s="96" t="s">
        <v>96</v>
      </c>
      <c r="C37" s="97"/>
      <c r="D37" s="29">
        <f>D38+D39+D40</f>
        <v>8500</v>
      </c>
      <c r="E37" s="32">
        <f>E38+E39+E40</f>
        <v>6375</v>
      </c>
      <c r="F37" s="32">
        <f>F38+F39+F40</f>
        <v>193.5</v>
      </c>
      <c r="G37" s="8">
        <f t="shared" si="0"/>
        <v>3.0352941176470591</v>
      </c>
      <c r="H37" s="8">
        <f t="shared" si="1"/>
        <v>2.276470588235294</v>
      </c>
    </row>
    <row r="38" spans="2:8">
      <c r="B38" s="61"/>
      <c r="C38" s="62" t="s">
        <v>97</v>
      </c>
      <c r="D38" s="29">
        <v>500</v>
      </c>
      <c r="E38" s="8">
        <f>D38/4*3</f>
        <v>375</v>
      </c>
      <c r="F38" s="32">
        <v>0</v>
      </c>
      <c r="G38" s="8">
        <f t="shared" si="0"/>
        <v>0</v>
      </c>
      <c r="H38" s="8">
        <f t="shared" si="1"/>
        <v>0</v>
      </c>
    </row>
    <row r="39" spans="2:8" hidden="1">
      <c r="B39" s="61"/>
      <c r="C39" s="62" t="s">
        <v>98</v>
      </c>
      <c r="D39" s="29">
        <v>0</v>
      </c>
      <c r="E39" s="8">
        <f t="shared" si="6"/>
        <v>0</v>
      </c>
      <c r="F39" s="32">
        <v>0</v>
      </c>
      <c r="G39" s="8" t="e">
        <f t="shared" si="0"/>
        <v>#DIV/0!</v>
      </c>
      <c r="H39" s="8" t="e">
        <f t="shared" si="1"/>
        <v>#DIV/0!</v>
      </c>
    </row>
    <row r="40" spans="2:8" ht="25.5">
      <c r="B40" s="61"/>
      <c r="C40" s="62" t="s">
        <v>99</v>
      </c>
      <c r="D40" s="29">
        <v>8000</v>
      </c>
      <c r="E40" s="8">
        <f>D40/4*3</f>
        <v>6000</v>
      </c>
      <c r="F40" s="32">
        <v>193.5</v>
      </c>
      <c r="G40" s="8">
        <f t="shared" si="0"/>
        <v>3.2250000000000001</v>
      </c>
      <c r="H40" s="8">
        <f t="shared" si="1"/>
        <v>2.4187500000000002</v>
      </c>
    </row>
    <row r="41" spans="2:8" ht="24.75" customHeight="1">
      <c r="B41" s="86" t="s">
        <v>100</v>
      </c>
      <c r="C41" s="87"/>
      <c r="D41" s="29">
        <f>D42</f>
        <v>350000</v>
      </c>
      <c r="E41" s="45">
        <f>E42</f>
        <v>284295.8</v>
      </c>
      <c r="F41" s="32">
        <f>F42</f>
        <v>0</v>
      </c>
      <c r="G41" s="8">
        <f t="shared" si="0"/>
        <v>0</v>
      </c>
      <c r="H41" s="8">
        <f t="shared" si="1"/>
        <v>0</v>
      </c>
    </row>
    <row r="42" spans="2:8">
      <c r="B42" s="61"/>
      <c r="C42" s="69" t="s">
        <v>101</v>
      </c>
      <c r="D42" s="29">
        <v>350000</v>
      </c>
      <c r="E42" s="45">
        <v>284295.8</v>
      </c>
      <c r="F42" s="32">
        <v>0</v>
      </c>
      <c r="G42" s="8">
        <f t="shared" si="0"/>
        <v>0</v>
      </c>
      <c r="H42" s="8">
        <f t="shared" si="1"/>
        <v>0</v>
      </c>
    </row>
  </sheetData>
  <mergeCells count="13">
    <mergeCell ref="B13:C13"/>
    <mergeCell ref="C1:H2"/>
    <mergeCell ref="C3:H3"/>
    <mergeCell ref="B6:C6"/>
    <mergeCell ref="B7:C7"/>
    <mergeCell ref="B12:C12"/>
    <mergeCell ref="B41:C41"/>
    <mergeCell ref="B18:C18"/>
    <mergeCell ref="B22:C22"/>
    <mergeCell ref="B26:C26"/>
    <mergeCell ref="B28:C28"/>
    <mergeCell ref="B33:C33"/>
    <mergeCell ref="B37:C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Tashir</dc:creator>
  <cp:lastModifiedBy>Tashir 2</cp:lastModifiedBy>
  <dcterms:created xsi:type="dcterms:W3CDTF">2015-06-05T18:19:34Z</dcterms:created>
  <dcterms:modified xsi:type="dcterms:W3CDTF">2025-10-06T15:01:08Z</dcterms:modified>
</cp:coreProperties>
</file>